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01_Tartály" sheetId="1" r:id="rId1"/>
  </sheets>
  <definedNames/>
  <calcPr fullCalcOnLoad="1"/>
</workbook>
</file>

<file path=xl/sharedStrings.xml><?xml version="1.0" encoding="utf-8"?>
<sst xmlns="http://schemas.openxmlformats.org/spreadsheetml/2006/main" count="157" uniqueCount="102">
  <si>
    <t>m</t>
  </si>
  <si>
    <t>b=</t>
  </si>
  <si>
    <t>számított biztonság</t>
  </si>
  <si>
    <t>99. Hallgatóknak kiosztott adatok</t>
  </si>
  <si>
    <t>FIGYELEM!!!</t>
  </si>
  <si>
    <t>Sem részben, sem egészben nem adható be önálló munkaként.</t>
  </si>
  <si>
    <t>A számított értékek tájékoztató jellegűek, rá való hivatkozást nem fogadjuk el.</t>
  </si>
  <si>
    <t>1. Alapadatok</t>
  </si>
  <si>
    <t>d=</t>
  </si>
  <si>
    <r>
      <rPr>
        <sz val="14"/>
        <rFont val="Calibri"/>
        <family val="2"/>
      </rPr>
      <t>γ</t>
    </r>
    <r>
      <rPr>
        <vertAlign val="subscript"/>
        <sz val="12"/>
        <rFont val="Times New Roman"/>
        <family val="1"/>
      </rPr>
      <t>v</t>
    </r>
    <r>
      <rPr>
        <sz val="12"/>
        <rFont val="Times New Roman"/>
        <family val="1"/>
      </rPr>
      <t>=</t>
    </r>
  </si>
  <si>
    <t>n=</t>
  </si>
  <si>
    <t>a=</t>
  </si>
  <si>
    <r>
      <t>kN/m</t>
    </r>
    <r>
      <rPr>
        <vertAlign val="superscript"/>
        <sz val="12"/>
        <rFont val="Times New Roman"/>
        <family val="1"/>
      </rPr>
      <t>3</t>
    </r>
  </si>
  <si>
    <t>kN</t>
  </si>
  <si>
    <t>c=</t>
  </si>
  <si>
    <t>d
(m)</t>
  </si>
  <si>
    <t>e
(m)</t>
  </si>
  <si>
    <r>
      <t xml:space="preserve">Az alábbi segédprogram </t>
    </r>
    <r>
      <rPr>
        <b/>
        <u val="single"/>
        <sz val="12"/>
        <rFont val="Times New Roman"/>
        <family val="1"/>
      </rPr>
      <t>csak ellenőrzésre szolgál</t>
    </r>
    <r>
      <rPr>
        <b/>
        <sz val="12"/>
        <rFont val="Times New Roman"/>
        <family val="1"/>
      </rPr>
      <t>, nem helyettesíti az önálló számítást.</t>
    </r>
  </si>
  <si>
    <t>víz fajsúlya</t>
  </si>
  <si>
    <t>Tartomány módosítás listához: Adatok/Érvényesítés/Beállítások</t>
  </si>
  <si>
    <t>HA függvényhez formázás (igen/nem): Kezdőlap/Feltételes formázás/szabályok kezelése</t>
  </si>
  <si>
    <t>Biztonsági tényező</t>
  </si>
  <si>
    <t>rétegfelszakadás elleni biztonsági tényző</t>
  </si>
  <si>
    <r>
      <t>H</t>
    </r>
    <r>
      <rPr>
        <sz val="12"/>
        <rFont val="Times New Roman"/>
        <family val="1"/>
      </rPr>
      <t>=</t>
    </r>
  </si>
  <si>
    <t>vízvezető réteg vastagsága</t>
  </si>
  <si>
    <t>fedőréteg vastagsága</t>
  </si>
  <si>
    <t>nyomásvonal terepszint alatti mélysége</t>
  </si>
  <si>
    <t>m=</t>
  </si>
  <si>
    <t>Munkagödör adatai</t>
  </si>
  <si>
    <r>
      <t>m</t>
    </r>
    <r>
      <rPr>
        <vertAlign val="subscript"/>
        <sz val="12"/>
        <rFont val="Times New Roman"/>
        <family val="1"/>
      </rPr>
      <t>G</t>
    </r>
    <r>
      <rPr>
        <sz val="12"/>
        <rFont val="Times New Roman"/>
        <family val="1"/>
      </rPr>
      <t>=</t>
    </r>
  </si>
  <si>
    <t>terepszint alatti mélysége</t>
  </si>
  <si>
    <t>hosszabbik oldalának fele</t>
  </si>
  <si>
    <t>rövidebbik oldalának a fele</t>
  </si>
  <si>
    <t>k=</t>
  </si>
  <si>
    <t>m/d</t>
  </si>
  <si>
    <t>szivárgási tényező</t>
  </si>
  <si>
    <t>Fajsúlyok, térfogatsúlyok</t>
  </si>
  <si>
    <t>fedőréteg nedves térfogatsúlya</t>
  </si>
  <si>
    <r>
      <rPr>
        <sz val="14"/>
        <rFont val="Calibri"/>
        <family val="2"/>
      </rPr>
      <t>γ</t>
    </r>
    <r>
      <rPr>
        <vertAlign val="subscript"/>
        <sz val="12"/>
        <rFont val="Times New Roman"/>
        <family val="1"/>
      </rPr>
      <t>f</t>
    </r>
    <r>
      <rPr>
        <sz val="12"/>
        <rFont val="Times New Roman"/>
        <family val="1"/>
      </rPr>
      <t>=</t>
    </r>
  </si>
  <si>
    <r>
      <t>e</t>
    </r>
    <r>
      <rPr>
        <sz val="12"/>
        <rFont val="Times New Roman"/>
        <family val="1"/>
      </rPr>
      <t>=</t>
    </r>
  </si>
  <si>
    <r>
      <t xml:space="preserve">Kutak adatai </t>
    </r>
    <r>
      <rPr>
        <sz val="12"/>
        <rFont val="Times New Roman"/>
        <family val="1"/>
      </rPr>
      <t>(összesen 4 db a munkagödör oldalfelezőiben)</t>
    </r>
  </si>
  <si>
    <t>kutak távolsága a munkagödör szélétől</t>
  </si>
  <si>
    <t>kutak sugara</t>
  </si>
  <si>
    <r>
      <t>r</t>
    </r>
    <r>
      <rPr>
        <vertAlign val="subscript"/>
        <sz val="12"/>
        <rFont val="Times New Roman"/>
        <family val="1"/>
      </rPr>
      <t>k</t>
    </r>
    <r>
      <rPr>
        <sz val="12"/>
        <rFont val="Times New Roman"/>
        <family val="1"/>
      </rPr>
      <t>=</t>
    </r>
  </si>
  <si>
    <t xml:space="preserve">nyomásvonal távolsága a gödör fenekétől </t>
  </si>
  <si>
    <t>Talaj rétegek adatai</t>
  </si>
  <si>
    <r>
      <t>H</t>
    </r>
    <r>
      <rPr>
        <b/>
        <sz val="12"/>
        <rFont val="Times New Roman"/>
        <family val="1"/>
      </rPr>
      <t xml:space="preserve">
(m)</t>
    </r>
  </si>
  <si>
    <r>
      <t>m</t>
    </r>
    <r>
      <rPr>
        <b/>
        <sz val="12"/>
        <rFont val="Times New Roman"/>
        <family val="1"/>
      </rPr>
      <t xml:space="preserve">
(m)</t>
    </r>
  </si>
  <si>
    <r>
      <t>m</t>
    </r>
    <r>
      <rPr>
        <b/>
        <vertAlign val="subscript"/>
        <sz val="12"/>
        <rFont val="Times New Roman"/>
        <family val="1"/>
      </rPr>
      <t>G</t>
    </r>
    <r>
      <rPr>
        <b/>
        <sz val="12"/>
        <rFont val="Times New Roman"/>
        <family val="1"/>
      </rPr>
      <t xml:space="preserve">
(m)</t>
    </r>
  </si>
  <si>
    <r>
      <t>a</t>
    </r>
    <r>
      <rPr>
        <b/>
        <sz val="12"/>
        <rFont val="Times New Roman"/>
        <family val="1"/>
      </rPr>
      <t xml:space="preserve">
(m)</t>
    </r>
  </si>
  <si>
    <t>b
(m)</t>
  </si>
  <si>
    <t>k
(m/d)</t>
  </si>
  <si>
    <r>
      <t>r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 xml:space="preserve">
(m)</t>
    </r>
  </si>
  <si>
    <r>
      <rPr>
        <b/>
        <sz val="14"/>
        <rFont val="Calibri"/>
        <family val="2"/>
      </rPr>
      <t>γ</t>
    </r>
    <r>
      <rPr>
        <b/>
        <vertAlign val="subscript"/>
        <sz val="12"/>
        <rFont val="Times New Roman"/>
        <family val="1"/>
      </rPr>
      <t xml:space="preserve">f
</t>
    </r>
    <r>
      <rPr>
        <b/>
        <sz val="12"/>
        <rFont val="Times New Roman"/>
        <family val="1"/>
      </rPr>
      <t>(kN/m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)</t>
    </r>
  </si>
  <si>
    <t>Fedő önsúlya</t>
  </si>
  <si>
    <r>
      <t>G</t>
    </r>
    <r>
      <rPr>
        <b/>
        <vertAlign val="subscript"/>
        <sz val="12"/>
        <rFont val="Times New Roman"/>
        <family val="1"/>
      </rPr>
      <t>fedő</t>
    </r>
    <r>
      <rPr>
        <b/>
        <sz val="12"/>
        <rFont val="Times New Roman"/>
        <family val="1"/>
      </rPr>
      <t>=</t>
    </r>
  </si>
  <si>
    <t>Felhajtó erő</t>
  </si>
  <si>
    <r>
      <t>h</t>
    </r>
    <r>
      <rPr>
        <vertAlign val="subscript"/>
        <sz val="12"/>
        <rFont val="Times New Roman"/>
        <family val="1"/>
      </rPr>
      <t>R</t>
    </r>
    <r>
      <rPr>
        <sz val="12"/>
        <rFont val="Times New Roman"/>
        <family val="1"/>
      </rPr>
      <t>=</t>
    </r>
  </si>
  <si>
    <t>nyugalmi nyomásszint a fekü felett</t>
  </si>
  <si>
    <r>
      <t>F</t>
    </r>
    <r>
      <rPr>
        <vertAlign val="subscript"/>
        <sz val="12"/>
        <rFont val="Times New Roman"/>
        <family val="1"/>
      </rPr>
      <t>f</t>
    </r>
    <r>
      <rPr>
        <sz val="12"/>
        <rFont val="Times New Roman"/>
        <family val="1"/>
      </rPr>
      <t>=</t>
    </r>
  </si>
  <si>
    <t>fedő alsó síkjára ható felhajtóerő</t>
  </si>
  <si>
    <t>fedő önsúlya</t>
  </si>
  <si>
    <t>Ellenőrzés</t>
  </si>
  <si>
    <t>n'=</t>
  </si>
  <si>
    <r>
      <t>h</t>
    </r>
    <r>
      <rPr>
        <vertAlign val="subscript"/>
        <sz val="12"/>
        <rFont val="Times New Roman"/>
        <family val="1"/>
      </rPr>
      <t>G</t>
    </r>
    <r>
      <rPr>
        <sz val="12"/>
        <rFont val="Times New Roman"/>
        <family val="1"/>
      </rPr>
      <t>=</t>
    </r>
  </si>
  <si>
    <t>megengedhető legmagasabb nyomásszint a munkagödör középpontjában</t>
  </si>
  <si>
    <t>Kutak távolsága a munkagödör középpontjától</t>
  </si>
  <si>
    <r>
      <t>r</t>
    </r>
    <r>
      <rPr>
        <vertAlign val="subscript"/>
        <sz val="12"/>
        <rFont val="Times New Roman"/>
        <family val="1"/>
      </rPr>
      <t>É</t>
    </r>
    <r>
      <rPr>
        <sz val="12"/>
        <rFont val="Times New Roman"/>
        <family val="1"/>
      </rPr>
      <t>=</t>
    </r>
  </si>
  <si>
    <r>
      <t>r</t>
    </r>
    <r>
      <rPr>
        <vertAlign val="subscript"/>
        <sz val="12"/>
        <rFont val="Times New Roman"/>
        <family val="1"/>
      </rPr>
      <t>K</t>
    </r>
    <r>
      <rPr>
        <sz val="12"/>
        <rFont val="Times New Roman"/>
        <family val="1"/>
      </rPr>
      <t>=</t>
    </r>
  </si>
  <si>
    <r>
      <t>r</t>
    </r>
    <r>
      <rPr>
        <vertAlign val="subscript"/>
        <sz val="12"/>
        <rFont val="Times New Roman"/>
        <family val="1"/>
      </rPr>
      <t>D</t>
    </r>
    <r>
      <rPr>
        <sz val="12"/>
        <rFont val="Times New Roman"/>
        <family val="1"/>
      </rPr>
      <t>=</t>
    </r>
  </si>
  <si>
    <r>
      <t>r</t>
    </r>
    <r>
      <rPr>
        <vertAlign val="subscript"/>
        <sz val="12"/>
        <rFont val="Times New Roman"/>
        <family val="1"/>
      </rPr>
      <t>Ny</t>
    </r>
    <r>
      <rPr>
        <sz val="12"/>
        <rFont val="Times New Roman"/>
        <family val="1"/>
      </rPr>
      <t>=</t>
    </r>
  </si>
  <si>
    <t>s=</t>
  </si>
  <si>
    <t>leszívás becsült értéke</t>
  </si>
  <si>
    <t>R=</t>
  </si>
  <si>
    <t>távolhatás (Sichardt)</t>
  </si>
  <si>
    <t>Q=</t>
  </si>
  <si>
    <t>m3/d</t>
  </si>
  <si>
    <t>kutak szükséges vízhozama (/kút)</t>
  </si>
  <si>
    <t>A szimmetria miatt elegendő az északi vagy a déli kút vizsgálata!</t>
  </si>
  <si>
    <t>A szimmetria miatt elegendő a nyugati vagy a keleti kút vizsgálata!</t>
  </si>
  <si>
    <t xml:space="preserve">Nyugati - Keleti tengely mentén (y = 0): </t>
  </si>
  <si>
    <t>x (m)</t>
  </si>
  <si>
    <r>
      <t>r</t>
    </r>
    <r>
      <rPr>
        <b/>
        <vertAlign val="subscript"/>
        <sz val="12"/>
        <rFont val="Times New Roman"/>
        <family val="1"/>
      </rPr>
      <t>Ny</t>
    </r>
    <r>
      <rPr>
        <b/>
        <sz val="12"/>
        <rFont val="Times New Roman"/>
        <family val="1"/>
      </rPr>
      <t xml:space="preserve"> (m)</t>
    </r>
  </si>
  <si>
    <r>
      <t>r</t>
    </r>
    <r>
      <rPr>
        <b/>
        <vertAlign val="subscript"/>
        <sz val="12"/>
        <rFont val="Times New Roman"/>
        <family val="1"/>
      </rPr>
      <t>É</t>
    </r>
    <r>
      <rPr>
        <b/>
        <sz val="12"/>
        <rFont val="Times New Roman"/>
        <family val="1"/>
      </rPr>
      <t xml:space="preserve"> (m)</t>
    </r>
  </si>
  <si>
    <r>
      <t>r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 xml:space="preserve"> (m)</t>
    </r>
  </si>
  <si>
    <r>
      <t>r</t>
    </r>
    <r>
      <rPr>
        <b/>
        <vertAlign val="subscript"/>
        <sz val="12"/>
        <rFont val="Times New Roman"/>
        <family val="1"/>
      </rPr>
      <t>D</t>
    </r>
    <r>
      <rPr>
        <b/>
        <sz val="12"/>
        <rFont val="Times New Roman"/>
        <family val="1"/>
      </rPr>
      <t xml:space="preserve"> (m)</t>
    </r>
  </si>
  <si>
    <t>h(x) (m)</t>
  </si>
  <si>
    <t xml:space="preserve">Északi - Déli tengely mentén (x = 0): </t>
  </si>
  <si>
    <t>y (m)</t>
  </si>
  <si>
    <t>h(y) (m)</t>
  </si>
  <si>
    <t>2. Rétegfelszakadás ellenőrzése:</t>
  </si>
  <si>
    <t>3. Kutak távolhatásának becslése:</t>
  </si>
  <si>
    <t>4. Kutak szükséges vízhozamának meghatározása:</t>
  </si>
  <si>
    <t>5. A kutakban kialakuló vízszintek meghatározása (a fekü felett):</t>
  </si>
  <si>
    <t>Számított adatok:</t>
  </si>
  <si>
    <t>Északi és a Déli kút vizsgálata</t>
  </si>
  <si>
    <t>Nyugati és Keleti kút vizsgálata</t>
  </si>
  <si>
    <r>
      <t>h</t>
    </r>
    <r>
      <rPr>
        <b/>
        <vertAlign val="subscript"/>
        <sz val="12"/>
        <rFont val="Times New Roman"/>
        <family val="1"/>
      </rPr>
      <t>É</t>
    </r>
    <r>
      <rPr>
        <b/>
        <sz val="12"/>
        <rFont val="Times New Roman"/>
        <family val="1"/>
      </rPr>
      <t>=</t>
    </r>
  </si>
  <si>
    <r>
      <t>h</t>
    </r>
    <r>
      <rPr>
        <b/>
        <vertAlign val="subscript"/>
        <sz val="12"/>
        <rFont val="Times New Roman"/>
        <family val="1"/>
      </rPr>
      <t>D</t>
    </r>
    <r>
      <rPr>
        <b/>
        <sz val="12"/>
        <rFont val="Times New Roman"/>
        <family val="1"/>
      </rPr>
      <t>=</t>
    </r>
  </si>
  <si>
    <r>
      <t>h</t>
    </r>
    <r>
      <rPr>
        <b/>
        <vertAlign val="subscript"/>
        <sz val="12"/>
        <rFont val="Times New Roman"/>
        <family val="1"/>
      </rPr>
      <t>Ny</t>
    </r>
    <r>
      <rPr>
        <b/>
        <sz val="12"/>
        <rFont val="Times New Roman"/>
        <family val="1"/>
      </rPr>
      <t>=</t>
    </r>
  </si>
  <si>
    <r>
      <t>h</t>
    </r>
    <r>
      <rPr>
        <b/>
        <vertAlign val="subscript"/>
        <sz val="12"/>
        <rFont val="Times New Roman"/>
        <family val="1"/>
      </rPr>
      <t>K</t>
    </r>
    <r>
      <rPr>
        <b/>
        <sz val="12"/>
        <rFont val="Times New Roman"/>
        <family val="1"/>
      </rPr>
      <t>=</t>
    </r>
  </si>
  <si>
    <t>6. Nyomásszintek hosszmenti változása: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</si>
</sst>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[$-40E]yyyy\.\ mmmm\ d\."/>
    <numFmt numFmtId="167" formatCode="#,##0.0"/>
    <numFmt numFmtId="168" formatCode="#,##0.00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Calibri"/>
      <family val="2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4"/>
      <name val="Calibri"/>
      <family val="2"/>
    </font>
    <font>
      <b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1" fontId="2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 vertical="center"/>
      <protection locked="0"/>
    </xf>
    <xf numFmtId="167" fontId="2" fillId="33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2" fontId="2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2" fillId="34" borderId="10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4" fontId="2" fillId="35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4" fontId="1" fillId="0" borderId="0" xfId="0" applyNumberFormat="1" applyFont="1" applyAlignment="1" applyProtection="1">
      <alignment vertical="center"/>
      <protection/>
    </xf>
    <xf numFmtId="2" fontId="1" fillId="0" borderId="0" xfId="0" applyNumberFormat="1" applyFont="1" applyAlignment="1" applyProtection="1">
      <alignment vertical="center"/>
      <protection/>
    </xf>
    <xf numFmtId="0" fontId="1" fillId="36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Border="1" applyAlignment="1" applyProtection="1">
      <alignment horizontal="center" vertical="center"/>
      <protection/>
    </xf>
    <xf numFmtId="4" fontId="1" fillId="36" borderId="10" xfId="0" applyNumberFormat="1" applyFont="1" applyFill="1" applyBorder="1" applyAlignment="1" applyProtection="1">
      <alignment/>
      <protection/>
    </xf>
    <xf numFmtId="0" fontId="1" fillId="36" borderId="11" xfId="0" applyFont="1" applyFill="1" applyBorder="1" applyAlignment="1" applyProtection="1">
      <alignment/>
      <protection/>
    </xf>
    <xf numFmtId="0" fontId="1" fillId="36" borderId="12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3" fontId="1" fillId="36" borderId="10" xfId="0" applyNumberFormat="1" applyFont="1" applyFill="1" applyBorder="1" applyAlignment="1" applyProtection="1">
      <alignment/>
      <protection/>
    </xf>
    <xf numFmtId="3" fontId="2" fillId="35" borderId="10" xfId="0" applyNumberFormat="1" applyFont="1" applyFill="1" applyBorder="1" applyAlignment="1" applyProtection="1">
      <alignment vertical="center"/>
      <protection/>
    </xf>
    <xf numFmtId="167" fontId="1" fillId="13" borderId="10" xfId="0" applyNumberFormat="1" applyFont="1" applyFill="1" applyBorder="1" applyAlignment="1" applyProtection="1">
      <alignment vertical="center"/>
      <protection/>
    </xf>
    <xf numFmtId="167" fontId="2" fillId="35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4" fontId="1" fillId="13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2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4" fontId="1" fillId="37" borderId="10" xfId="0" applyNumberFormat="1" applyFont="1" applyFill="1" applyBorder="1" applyAlignment="1" applyProtection="1">
      <alignment horizontal="right" vertical="center"/>
      <protection locked="0"/>
    </xf>
    <xf numFmtId="167" fontId="1" fillId="37" borderId="10" xfId="0" applyNumberFormat="1" applyFont="1" applyFill="1" applyBorder="1" applyAlignment="1" applyProtection="1">
      <alignment horizontal="right" vertical="center"/>
      <protection locked="0"/>
    </xf>
    <xf numFmtId="0" fontId="4" fillId="36" borderId="11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9">
    <dxf>
      <font>
        <b/>
        <i val="0"/>
        <name val="Cambria"/>
        <color auto="1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name val="Cambria"/>
        <color auto="1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name val="Cambria"/>
        <color auto="1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name val="Cambria"/>
        <color auto="1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auto="1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PageLayoutView="0" workbookViewId="0" topLeftCell="A1">
      <selection activeCell="Z2" sqref="Z2"/>
    </sheetView>
  </sheetViews>
  <sheetFormatPr defaultColWidth="9.140625" defaultRowHeight="12.75"/>
  <cols>
    <col min="1" max="16" width="10.7109375" style="24" customWidth="1"/>
    <col min="17" max="16384" width="9.140625" style="24" customWidth="1"/>
  </cols>
  <sheetData>
    <row r="1" spans="1:7" s="4" customFormat="1" ht="20.25">
      <c r="A1" s="1" t="s">
        <v>4</v>
      </c>
      <c r="B1" s="2"/>
      <c r="C1" s="3"/>
      <c r="D1" s="3"/>
      <c r="E1" s="3"/>
      <c r="F1" s="3"/>
      <c r="G1" s="3"/>
    </row>
    <row r="2" spans="1:7" s="4" customFormat="1" ht="15.75">
      <c r="A2" s="2" t="s">
        <v>17</v>
      </c>
      <c r="B2" s="2"/>
      <c r="C2" s="3"/>
      <c r="D2" s="3"/>
      <c r="E2" s="3"/>
      <c r="F2" s="3"/>
      <c r="G2" s="3"/>
    </row>
    <row r="3" spans="1:7" s="4" customFormat="1" ht="15.75">
      <c r="A3" s="2" t="s">
        <v>5</v>
      </c>
      <c r="B3" s="2"/>
      <c r="C3" s="3"/>
      <c r="D3" s="3"/>
      <c r="E3" s="3"/>
      <c r="F3" s="3"/>
      <c r="G3" s="3"/>
    </row>
    <row r="4" spans="1:7" s="4" customFormat="1" ht="15.75">
      <c r="A4" s="2" t="s">
        <v>6</v>
      </c>
      <c r="B4" s="2"/>
      <c r="C4" s="3"/>
      <c r="D4" s="3"/>
      <c r="E4" s="3"/>
      <c r="F4" s="3"/>
      <c r="G4" s="3"/>
    </row>
    <row r="5" spans="1:7" s="4" customFormat="1" ht="19.5" customHeight="1">
      <c r="A5" s="2"/>
      <c r="B5" s="2"/>
      <c r="C5" s="3"/>
      <c r="D5" s="3"/>
      <c r="E5" s="3"/>
      <c r="F5" s="3"/>
      <c r="G5" s="3"/>
    </row>
    <row r="6" spans="1:5" s="3" customFormat="1" ht="19.5" customHeight="1">
      <c r="A6" s="1" t="s">
        <v>7</v>
      </c>
      <c r="B6" s="9"/>
      <c r="D6" s="10"/>
      <c r="E6" s="9"/>
    </row>
    <row r="7" spans="1:8" s="3" customFormat="1" ht="19.5" customHeight="1">
      <c r="A7" s="32" t="s">
        <v>45</v>
      </c>
      <c r="B7" s="2"/>
      <c r="H7" s="11" t="s">
        <v>28</v>
      </c>
    </row>
    <row r="8" spans="1:11" s="3" customFormat="1" ht="19.5" customHeight="1">
      <c r="A8" s="10" t="s">
        <v>23</v>
      </c>
      <c r="B8" s="6">
        <v>10</v>
      </c>
      <c r="C8" s="3" t="s">
        <v>0</v>
      </c>
      <c r="D8" s="3" t="s">
        <v>24</v>
      </c>
      <c r="H8" s="10" t="s">
        <v>29</v>
      </c>
      <c r="I8" s="7">
        <v>7</v>
      </c>
      <c r="J8" s="3" t="s">
        <v>0</v>
      </c>
      <c r="K8" s="3" t="s">
        <v>30</v>
      </c>
    </row>
    <row r="9" spans="1:11" s="3" customFormat="1" ht="19.5" customHeight="1">
      <c r="A9" s="10" t="s">
        <v>27</v>
      </c>
      <c r="B9" s="6">
        <v>10</v>
      </c>
      <c r="C9" s="3" t="s">
        <v>0</v>
      </c>
      <c r="D9" s="3" t="s">
        <v>25</v>
      </c>
      <c r="H9" s="10" t="s">
        <v>11</v>
      </c>
      <c r="I9" s="7">
        <v>10</v>
      </c>
      <c r="J9" s="3" t="s">
        <v>0</v>
      </c>
      <c r="K9" s="3" t="s">
        <v>31</v>
      </c>
    </row>
    <row r="10" spans="1:11" s="3" customFormat="1" ht="19.5" customHeight="1">
      <c r="A10" s="10" t="s">
        <v>8</v>
      </c>
      <c r="B10" s="6">
        <v>3</v>
      </c>
      <c r="C10" s="3" t="s">
        <v>0</v>
      </c>
      <c r="D10" s="3" t="s">
        <v>26</v>
      </c>
      <c r="H10" s="10" t="s">
        <v>1</v>
      </c>
      <c r="I10" s="7">
        <v>8</v>
      </c>
      <c r="J10" s="3" t="s">
        <v>0</v>
      </c>
      <c r="K10" s="3" t="s">
        <v>32</v>
      </c>
    </row>
    <row r="11" spans="1:8" s="3" customFormat="1" ht="19.5" customHeight="1">
      <c r="A11" s="10" t="s">
        <v>33</v>
      </c>
      <c r="B11" s="6">
        <v>25</v>
      </c>
      <c r="C11" s="3" t="s">
        <v>34</v>
      </c>
      <c r="D11" s="3" t="s">
        <v>35</v>
      </c>
      <c r="H11" s="10"/>
    </row>
    <row r="12" spans="1:8" s="3" customFormat="1" ht="19.5" customHeight="1">
      <c r="A12" s="10"/>
      <c r="H12" s="11" t="s">
        <v>36</v>
      </c>
    </row>
    <row r="13" spans="1:11" s="3" customFormat="1" ht="19.5" customHeight="1">
      <c r="A13" s="11" t="s">
        <v>40</v>
      </c>
      <c r="H13" s="10" t="s">
        <v>38</v>
      </c>
      <c r="I13" s="6">
        <v>19.5</v>
      </c>
      <c r="J13" s="3" t="s">
        <v>12</v>
      </c>
      <c r="K13" s="3" t="s">
        <v>37</v>
      </c>
    </row>
    <row r="14" spans="1:11" s="3" customFormat="1" ht="19.5" customHeight="1">
      <c r="A14" s="10" t="s">
        <v>39</v>
      </c>
      <c r="B14" s="6">
        <v>2</v>
      </c>
      <c r="C14" s="3" t="s">
        <v>0</v>
      </c>
      <c r="D14" s="3" t="s">
        <v>41</v>
      </c>
      <c r="H14" s="10" t="s">
        <v>9</v>
      </c>
      <c r="I14" s="13">
        <v>10</v>
      </c>
      <c r="J14" s="3" t="s">
        <v>12</v>
      </c>
      <c r="K14" s="3" t="s">
        <v>18</v>
      </c>
    </row>
    <row r="15" spans="1:8" s="3" customFormat="1" ht="19.5" customHeight="1">
      <c r="A15" s="10" t="s">
        <v>43</v>
      </c>
      <c r="B15" s="6">
        <v>0.08</v>
      </c>
      <c r="C15" s="3" t="s">
        <v>0</v>
      </c>
      <c r="D15" s="3" t="s">
        <v>42</v>
      </c>
      <c r="H15" s="10"/>
    </row>
    <row r="16" spans="1:8" s="3" customFormat="1" ht="19.5" customHeight="1">
      <c r="A16" s="10" t="s">
        <v>14</v>
      </c>
      <c r="B16" s="13">
        <v>0.5</v>
      </c>
      <c r="C16" s="3" t="s">
        <v>0</v>
      </c>
      <c r="D16" s="3" t="s">
        <v>44</v>
      </c>
      <c r="H16" s="11" t="s">
        <v>21</v>
      </c>
    </row>
    <row r="17" spans="1:11" s="3" customFormat="1" ht="19.5" customHeight="1">
      <c r="A17" s="10"/>
      <c r="B17" s="2"/>
      <c r="H17" s="10" t="s">
        <v>10</v>
      </c>
      <c r="I17" s="13">
        <v>1.4</v>
      </c>
      <c r="K17" s="3" t="s">
        <v>22</v>
      </c>
    </row>
    <row r="18" spans="1:8" s="3" customFormat="1" ht="19.5" customHeight="1">
      <c r="A18" s="11"/>
      <c r="B18" s="2"/>
      <c r="H18" s="11"/>
    </row>
    <row r="19" spans="1:8" s="3" customFormat="1" ht="19.5" customHeight="1" hidden="1">
      <c r="A19" s="11" t="s">
        <v>94</v>
      </c>
      <c r="B19" s="2"/>
      <c r="H19" s="11"/>
    </row>
    <row r="20" spans="1:8" s="3" customFormat="1" ht="19.5" customHeight="1" hidden="1">
      <c r="A20" s="10" t="s">
        <v>57</v>
      </c>
      <c r="B20" s="35">
        <f>B9+B8-B10</f>
        <v>17</v>
      </c>
      <c r="C20" s="3" t="s">
        <v>0</v>
      </c>
      <c r="D20" s="3" t="s">
        <v>58</v>
      </c>
      <c r="H20" s="11"/>
    </row>
    <row r="21" spans="1:4" s="3" customFormat="1" ht="19.5" customHeight="1" hidden="1">
      <c r="A21" s="10" t="s">
        <v>64</v>
      </c>
      <c r="B21" s="35">
        <f>B9+B8-I8-B16</f>
        <v>12.5</v>
      </c>
      <c r="C21" s="3" t="s">
        <v>0</v>
      </c>
      <c r="D21" s="3" t="s">
        <v>65</v>
      </c>
    </row>
    <row r="22" spans="1:4" s="3" customFormat="1" ht="19.5" customHeight="1" hidden="1">
      <c r="A22" s="10" t="s">
        <v>71</v>
      </c>
      <c r="B22" s="35">
        <f>B20-B21</f>
        <v>4.5</v>
      </c>
      <c r="C22" s="3" t="s">
        <v>0</v>
      </c>
      <c r="D22" s="3" t="s">
        <v>72</v>
      </c>
    </row>
    <row r="23" spans="1:8" s="3" customFormat="1" ht="19.5" customHeight="1" hidden="1">
      <c r="A23" s="11"/>
      <c r="B23" s="2"/>
      <c r="H23" s="11"/>
    </row>
    <row r="24" spans="1:2" s="3" customFormat="1" ht="19.5" customHeight="1" hidden="1">
      <c r="A24" s="10"/>
      <c r="B24" s="2"/>
    </row>
    <row r="25" spans="1:2" s="15" customFormat="1" ht="19.5" customHeight="1">
      <c r="A25" s="1" t="s">
        <v>90</v>
      </c>
      <c r="B25" s="14"/>
    </row>
    <row r="26" spans="1:8" s="12" customFormat="1" ht="19.5" customHeight="1" hidden="1">
      <c r="A26" s="11" t="s">
        <v>54</v>
      </c>
      <c r="B26" s="2"/>
      <c r="H26" s="11" t="s">
        <v>56</v>
      </c>
    </row>
    <row r="27" spans="1:11" s="3" customFormat="1" ht="19.5" customHeight="1" hidden="1">
      <c r="A27" s="16" t="s">
        <v>55</v>
      </c>
      <c r="B27" s="34">
        <f>(2*I9*2*I10)*(B9-I8)*I13</f>
        <v>18720</v>
      </c>
      <c r="C27" s="3" t="s">
        <v>13</v>
      </c>
      <c r="D27" s="3" t="s">
        <v>61</v>
      </c>
      <c r="H27" s="10" t="s">
        <v>57</v>
      </c>
      <c r="I27" s="35">
        <f>B20</f>
        <v>17</v>
      </c>
      <c r="J27" s="3" t="s">
        <v>0</v>
      </c>
      <c r="K27" s="3" t="s">
        <v>58</v>
      </c>
    </row>
    <row r="28" spans="1:11" s="3" customFormat="1" ht="19.5" customHeight="1" hidden="1">
      <c r="A28" s="16"/>
      <c r="H28" s="16" t="s">
        <v>59</v>
      </c>
      <c r="I28" s="34">
        <f>(2*I9*2*I10)*(B20-B8)*I14</f>
        <v>22400</v>
      </c>
      <c r="J28" s="3" t="s">
        <v>13</v>
      </c>
      <c r="K28" s="3" t="s">
        <v>60</v>
      </c>
    </row>
    <row r="29" spans="1:11" s="3" customFormat="1" ht="19.5" customHeight="1" hidden="1">
      <c r="A29" s="11" t="s">
        <v>62</v>
      </c>
      <c r="B29" s="17"/>
      <c r="C29" s="11"/>
      <c r="H29" s="10"/>
      <c r="I29" s="10"/>
      <c r="K29" s="10"/>
    </row>
    <row r="30" spans="1:2" s="3" customFormat="1" ht="19.5" customHeight="1" hidden="1">
      <c r="A30" s="10" t="s">
        <v>10</v>
      </c>
      <c r="B30" s="13">
        <f>I17</f>
        <v>1.4</v>
      </c>
    </row>
    <row r="31" spans="1:4" s="3" customFormat="1" ht="19.5" customHeight="1" hidden="1">
      <c r="A31" s="10" t="s">
        <v>63</v>
      </c>
      <c r="B31" s="18">
        <f>B27/I28</f>
        <v>0.8357142857142857</v>
      </c>
      <c r="C31" s="19" t="str">
        <f>IF(B31&gt;B30,"OK","nem OK")</f>
        <v>nem OK</v>
      </c>
      <c r="D31" s="3" t="s">
        <v>2</v>
      </c>
    </row>
    <row r="32" spans="1:4" s="3" customFormat="1" ht="19.5" customHeight="1">
      <c r="A32" s="10" t="s">
        <v>63</v>
      </c>
      <c r="B32" s="48">
        <v>9.99</v>
      </c>
      <c r="C32" s="42"/>
      <c r="D32" s="19" t="str">
        <f>IF(AND(B32&gt;B31*0.98,B32&lt;B31*1.02),"OK","nem OK")</f>
        <v>nem OK</v>
      </c>
    </row>
    <row r="33" spans="1:3" s="3" customFormat="1" ht="19.5" customHeight="1" hidden="1">
      <c r="A33" s="10"/>
      <c r="B33" s="10"/>
      <c r="C33" s="42"/>
    </row>
    <row r="34" spans="1:2" s="15" customFormat="1" ht="19.5" customHeight="1">
      <c r="A34" s="1" t="s">
        <v>91</v>
      </c>
      <c r="B34" s="14"/>
    </row>
    <row r="35" spans="1:3" s="3" customFormat="1" ht="19.5" customHeight="1" hidden="1">
      <c r="A35" s="10"/>
      <c r="B35" s="10"/>
      <c r="C35" s="42"/>
    </row>
    <row r="36" spans="1:4" s="3" customFormat="1" ht="19.5" customHeight="1" hidden="1">
      <c r="A36" s="16" t="s">
        <v>73</v>
      </c>
      <c r="B36" s="36">
        <f>3000*B22*SQRT(B11/86400)</f>
        <v>229.63966338592294</v>
      </c>
      <c r="C36" s="3" t="s">
        <v>0</v>
      </c>
      <c r="D36" s="3" t="s">
        <v>74</v>
      </c>
    </row>
    <row r="37" spans="1:4" s="3" customFormat="1" ht="19.5" customHeight="1">
      <c r="A37" s="16" t="s">
        <v>73</v>
      </c>
      <c r="B37" s="49">
        <v>999.9</v>
      </c>
      <c r="C37" s="46" t="s">
        <v>0</v>
      </c>
      <c r="D37" s="19" t="str">
        <f>IF(AND(B37&gt;B36*0.99,B37&lt;B36*1.01),"OK","nem OK")</f>
        <v>nem OK</v>
      </c>
    </row>
    <row r="38" spans="1:3" s="3" customFormat="1" ht="19.5" customHeight="1" hidden="1">
      <c r="A38" s="16"/>
      <c r="B38" s="10"/>
      <c r="C38" s="42"/>
    </row>
    <row r="39" spans="1:2" s="15" customFormat="1" ht="19.5" customHeight="1">
      <c r="A39" s="1" t="s">
        <v>92</v>
      </c>
      <c r="B39" s="14"/>
    </row>
    <row r="40" spans="1:2" s="3" customFormat="1" ht="19.5" customHeight="1" hidden="1">
      <c r="A40" s="11"/>
      <c r="B40" s="9"/>
    </row>
    <row r="41" spans="1:2" s="3" customFormat="1" ht="19.5" customHeight="1" hidden="1">
      <c r="A41" s="11" t="s">
        <v>66</v>
      </c>
      <c r="B41" s="9"/>
    </row>
    <row r="42" spans="1:12" s="3" customFormat="1" ht="19.5" customHeight="1" hidden="1">
      <c r="A42" s="10" t="s">
        <v>67</v>
      </c>
      <c r="B42" s="35">
        <f>I10+B14</f>
        <v>10</v>
      </c>
      <c r="C42" s="3" t="s">
        <v>0</v>
      </c>
      <c r="D42" s="10" t="s">
        <v>68</v>
      </c>
      <c r="E42" s="35">
        <f>I9+B14</f>
        <v>12</v>
      </c>
      <c r="F42" s="3" t="s">
        <v>0</v>
      </c>
      <c r="G42" s="10" t="s">
        <v>69</v>
      </c>
      <c r="H42" s="35">
        <f>I10+B14</f>
        <v>10</v>
      </c>
      <c r="I42" s="3" t="s">
        <v>0</v>
      </c>
      <c r="J42" s="10" t="s">
        <v>70</v>
      </c>
      <c r="K42" s="35">
        <f>I9+B14</f>
        <v>12</v>
      </c>
      <c r="L42" s="3" t="s">
        <v>0</v>
      </c>
    </row>
    <row r="43" spans="1:2" s="3" customFormat="1" ht="19.5" customHeight="1" hidden="1">
      <c r="A43" s="11"/>
      <c r="B43" s="9"/>
    </row>
    <row r="44" spans="1:4" s="3" customFormat="1" ht="19.5" customHeight="1" hidden="1">
      <c r="A44" s="16" t="s">
        <v>75</v>
      </c>
      <c r="B44" s="36">
        <f>((B21-B20)*2*PI()*B11*B8)/(4*LN(B36)-LN(B42)-LN(E42)-LN(H42)-LN(K42))</f>
        <v>-580.7696489722944</v>
      </c>
      <c r="C44" s="3" t="s">
        <v>76</v>
      </c>
      <c r="D44" s="3" t="s">
        <v>77</v>
      </c>
    </row>
    <row r="45" spans="1:4" s="3" customFormat="1" ht="19.5" customHeight="1">
      <c r="A45" s="16" t="s">
        <v>75</v>
      </c>
      <c r="B45" s="49">
        <v>-999.9</v>
      </c>
      <c r="C45" s="3" t="s">
        <v>76</v>
      </c>
      <c r="D45" s="19" t="str">
        <f>IF(AND(B45&lt;B44*0.99,B45&gt;B44*1.01),"OK","nem OK")</f>
        <v>nem OK</v>
      </c>
    </row>
    <row r="46" s="3" customFormat="1" ht="19.5" customHeight="1">
      <c r="A46" s="10"/>
    </row>
    <row r="47" spans="1:2" s="15" customFormat="1" ht="19.5" customHeight="1">
      <c r="A47" s="1" t="s">
        <v>93</v>
      </c>
      <c r="B47" s="14"/>
    </row>
    <row r="48" spans="1:8" s="3" customFormat="1" ht="19.5" customHeight="1" hidden="1">
      <c r="A48" s="37" t="s">
        <v>78</v>
      </c>
      <c r="B48" s="22"/>
      <c r="G48" s="37" t="s">
        <v>79</v>
      </c>
      <c r="H48" s="22"/>
    </row>
    <row r="49" spans="1:8" s="3" customFormat="1" ht="19.5" customHeight="1" hidden="1">
      <c r="A49" s="11" t="s">
        <v>95</v>
      </c>
      <c r="B49" s="9"/>
      <c r="G49" s="11" t="s">
        <v>96</v>
      </c>
      <c r="H49" s="9"/>
    </row>
    <row r="50" spans="1:9" s="3" customFormat="1" ht="19.5" customHeight="1" hidden="1">
      <c r="A50" s="10" t="s">
        <v>67</v>
      </c>
      <c r="B50" s="38">
        <f>B15</f>
        <v>0.08</v>
      </c>
      <c r="C50" s="3" t="s">
        <v>0</v>
      </c>
      <c r="G50" s="10" t="s">
        <v>70</v>
      </c>
      <c r="H50" s="38">
        <f>B15</f>
        <v>0.08</v>
      </c>
      <c r="I50" s="3" t="s">
        <v>0</v>
      </c>
    </row>
    <row r="51" spans="1:9" s="3" customFormat="1" ht="19.5" customHeight="1" hidden="1">
      <c r="A51" s="10" t="s">
        <v>68</v>
      </c>
      <c r="B51" s="38">
        <f>SQRT((I9+B14)*(I9+B14)+(I10+B14-B15)*(I10+B14-B15))</f>
        <v>15.569405897464424</v>
      </c>
      <c r="C51" s="3" t="s">
        <v>0</v>
      </c>
      <c r="G51" s="10" t="s">
        <v>67</v>
      </c>
      <c r="H51" s="38">
        <f>SQRT((I10+B14)*(I10+B14)+(I9+B14-B15)*(I9+B14-B15))</f>
        <v>15.559125939460738</v>
      </c>
      <c r="I51" s="3" t="s">
        <v>0</v>
      </c>
    </row>
    <row r="52" spans="1:9" s="3" customFormat="1" ht="19.5" customHeight="1" hidden="1">
      <c r="A52" s="10" t="s">
        <v>69</v>
      </c>
      <c r="B52" s="38">
        <f>2*I10+2*B14-B15</f>
        <v>19.92</v>
      </c>
      <c r="C52" s="3" t="s">
        <v>0</v>
      </c>
      <c r="F52" s="10"/>
      <c r="G52" s="10" t="s">
        <v>68</v>
      </c>
      <c r="H52" s="38">
        <f>2*I9+2*B14-B15</f>
        <v>23.92</v>
      </c>
      <c r="I52" s="3" t="s">
        <v>0</v>
      </c>
    </row>
    <row r="53" spans="1:9" s="3" customFormat="1" ht="19.5" customHeight="1" hidden="1">
      <c r="A53" s="10" t="s">
        <v>70</v>
      </c>
      <c r="B53" s="38">
        <f>B51</f>
        <v>15.569405897464424</v>
      </c>
      <c r="C53" s="3" t="s">
        <v>0</v>
      </c>
      <c r="G53" s="10" t="s">
        <v>69</v>
      </c>
      <c r="H53" s="38">
        <f>H51</f>
        <v>15.559125939460738</v>
      </c>
      <c r="I53" s="3" t="s">
        <v>0</v>
      </c>
    </row>
    <row r="54" spans="1:9" s="3" customFormat="1" ht="19.5" customHeight="1" hidden="1">
      <c r="A54" s="16" t="s">
        <v>97</v>
      </c>
      <c r="B54" s="18">
        <f>B44/(2*PI()*B11*B8)*(4*LN(B36)-LN(B50)-2*LN(B51)-LN(B52))+I27</f>
        <v>11.162181258685443</v>
      </c>
      <c r="C54" s="3" t="s">
        <v>0</v>
      </c>
      <c r="G54" s="16" t="s">
        <v>99</v>
      </c>
      <c r="H54" s="18">
        <f>B44/(2*PI()*B11*B8)*(4*LN(B36)-LN(H50)-2*LN(H51)-LN(H52))+I27</f>
        <v>11.229349898281297</v>
      </c>
      <c r="I54" s="3" t="s">
        <v>0</v>
      </c>
    </row>
    <row r="55" spans="1:9" s="3" customFormat="1" ht="19.5" customHeight="1" hidden="1">
      <c r="A55" s="16" t="s">
        <v>98</v>
      </c>
      <c r="B55" s="18">
        <f>B54</f>
        <v>11.162181258685443</v>
      </c>
      <c r="C55" s="3" t="s">
        <v>0</v>
      </c>
      <c r="G55" s="16" t="s">
        <v>100</v>
      </c>
      <c r="H55" s="18">
        <f>H54</f>
        <v>11.229349898281297</v>
      </c>
      <c r="I55" s="3" t="s">
        <v>0</v>
      </c>
    </row>
    <row r="56" spans="1:10" s="3" customFormat="1" ht="19.5" customHeight="1">
      <c r="A56" s="16" t="s">
        <v>97</v>
      </c>
      <c r="B56" s="48">
        <v>99.99</v>
      </c>
      <c r="C56" s="3" t="s">
        <v>0</v>
      </c>
      <c r="D56" s="19" t="str">
        <f>IF(AND(B56&gt;B55*0.99,B56&lt;B55*1.01),"OK","nem OK")</f>
        <v>nem OK</v>
      </c>
      <c r="G56" s="16" t="s">
        <v>99</v>
      </c>
      <c r="H56" s="48">
        <v>99.99</v>
      </c>
      <c r="I56" s="3" t="s">
        <v>0</v>
      </c>
      <c r="J56" s="19" t="str">
        <f>IF(AND(H56&gt;H55*0.99,H56&lt;H55*1.01),"OK","nem OK")</f>
        <v>nem OK</v>
      </c>
    </row>
    <row r="57" spans="1:8" s="3" customFormat="1" ht="19.5" customHeight="1">
      <c r="A57" s="11"/>
      <c r="B57" s="9"/>
      <c r="G57" s="11"/>
      <c r="H57" s="9"/>
    </row>
    <row r="58" spans="1:2" s="15" customFormat="1" ht="19.5" customHeight="1" hidden="1">
      <c r="A58" s="1" t="s">
        <v>101</v>
      </c>
      <c r="B58" s="14"/>
    </row>
    <row r="59" spans="1:10" s="12" customFormat="1" ht="19.5" customHeight="1" hidden="1">
      <c r="A59" s="11" t="s">
        <v>80</v>
      </c>
      <c r="B59" s="17"/>
      <c r="I59" s="11" t="s">
        <v>87</v>
      </c>
      <c r="J59" s="17"/>
    </row>
    <row r="60" spans="1:10" s="3" customFormat="1" ht="19.5" customHeight="1" hidden="1">
      <c r="A60" s="10"/>
      <c r="B60" s="17"/>
      <c r="I60" s="10"/>
      <c r="J60" s="17"/>
    </row>
    <row r="61" spans="2:18" s="39" customFormat="1" ht="19.5" customHeight="1" hidden="1">
      <c r="B61" s="40" t="s">
        <v>81</v>
      </c>
      <c r="C61" s="39" t="s">
        <v>82</v>
      </c>
      <c r="D61" s="39" t="s">
        <v>83</v>
      </c>
      <c r="E61" s="39" t="s">
        <v>84</v>
      </c>
      <c r="F61" s="39" t="s">
        <v>85</v>
      </c>
      <c r="G61" s="41" t="s">
        <v>86</v>
      </c>
      <c r="H61" s="41"/>
      <c r="J61" s="40" t="s">
        <v>88</v>
      </c>
      <c r="K61" s="39" t="s">
        <v>83</v>
      </c>
      <c r="L61" s="39" t="s">
        <v>84</v>
      </c>
      <c r="M61" s="39" t="s">
        <v>85</v>
      </c>
      <c r="N61" s="39" t="s">
        <v>82</v>
      </c>
      <c r="O61" s="41" t="s">
        <v>89</v>
      </c>
      <c r="P61" s="41"/>
      <c r="Q61" s="41"/>
      <c r="R61" s="41"/>
    </row>
    <row r="62" spans="1:16" s="3" customFormat="1" ht="19.5" customHeight="1" hidden="1">
      <c r="A62" s="10"/>
      <c r="B62" s="22">
        <v>0</v>
      </c>
      <c r="C62" s="22">
        <f>ABS(B62+$I$9+$B$14)</f>
        <v>12</v>
      </c>
      <c r="D62" s="22">
        <f>SQRT(B62^2+($I$10+$B$14)^2)</f>
        <v>10</v>
      </c>
      <c r="E62" s="22">
        <f>ABS(B62-$I$9-$B$14)</f>
        <v>12</v>
      </c>
      <c r="F62" s="22">
        <f>D62</f>
        <v>10</v>
      </c>
      <c r="G62" s="22">
        <f aca="true" t="shared" si="0" ref="G62:G91">($B$44/(2*PI()*$B$11*$B$8)*(4*LN($B$36)-LN(C62)-LN(D62)-LN(E62)-LN(F62)))+$I$27</f>
        <v>12.5</v>
      </c>
      <c r="I62" s="10"/>
      <c r="J62" s="43">
        <v>0</v>
      </c>
      <c r="K62" s="43">
        <f>ABS(J62-$I$10-$B$14)</f>
        <v>10</v>
      </c>
      <c r="L62" s="43">
        <f aca="true" t="shared" si="1" ref="L62:L91">N62</f>
        <v>12</v>
      </c>
      <c r="M62" s="43">
        <f>ABS(J62+$I$9+$B$14)</f>
        <v>12</v>
      </c>
      <c r="N62" s="43">
        <f aca="true" t="shared" si="2" ref="N62:N91">SQRT(J62^2+($I$9+$B$14)^2)</f>
        <v>12</v>
      </c>
      <c r="O62" s="43">
        <f aca="true" t="shared" si="3" ref="O62:O91">($B$44/(2*PI()*$B$11*$B$8)*(4*LN($B$36)-LN(N62)-LN(K62)-LN(L62)-LN(M62)))+$I$27</f>
        <v>12.56740964740818</v>
      </c>
      <c r="P62" s="45"/>
    </row>
    <row r="63" spans="1:15" s="3" customFormat="1" ht="19.5" customHeight="1" hidden="1">
      <c r="A63" s="10"/>
      <c r="B63" s="22">
        <v>1</v>
      </c>
      <c r="C63" s="22">
        <f aca="true" t="shared" si="4" ref="C63:C91">ABS(B63+$I$9+$B$14)</f>
        <v>13</v>
      </c>
      <c r="D63" s="22">
        <f aca="true" t="shared" si="5" ref="D63:D91">SQRT(B63^2+($I$10+$B$14)^2)</f>
        <v>10.04987562112089</v>
      </c>
      <c r="E63" s="22">
        <f aca="true" t="shared" si="6" ref="E63:E91">ABS(B63-$I$9-$B$14)</f>
        <v>11</v>
      </c>
      <c r="F63" s="22">
        <f aca="true" t="shared" si="7" ref="F63:F91">D63</f>
        <v>10.04987562112089</v>
      </c>
      <c r="G63" s="22">
        <f t="shared" si="0"/>
        <v>12.50110240805552</v>
      </c>
      <c r="J63" s="43">
        <v>1</v>
      </c>
      <c r="K63" s="43">
        <f aca="true" t="shared" si="8" ref="K63:K91">ABS(J63-$I$10-$B$14)</f>
        <v>9</v>
      </c>
      <c r="L63" s="43">
        <f t="shared" si="1"/>
        <v>12.041594578792296</v>
      </c>
      <c r="M63" s="43">
        <f aca="true" t="shared" si="9" ref="M63:M91">ABS(J63+$I$9+$B$14)</f>
        <v>13</v>
      </c>
      <c r="N63" s="43">
        <f t="shared" si="2"/>
        <v>12.041594578792296</v>
      </c>
      <c r="O63" s="43">
        <f t="shared" si="3"/>
        <v>12.560607599865829</v>
      </c>
    </row>
    <row r="64" spans="1:15" s="3" customFormat="1" ht="19.5" customHeight="1" hidden="1">
      <c r="A64" s="10"/>
      <c r="B64" s="22">
        <v>2</v>
      </c>
      <c r="C64" s="22">
        <f t="shared" si="4"/>
        <v>14</v>
      </c>
      <c r="D64" s="22">
        <f t="shared" si="5"/>
        <v>10.198039027185569</v>
      </c>
      <c r="E64" s="22">
        <f t="shared" si="6"/>
        <v>10</v>
      </c>
      <c r="F64" s="22">
        <f t="shared" si="7"/>
        <v>10.198039027185569</v>
      </c>
      <c r="G64" s="22">
        <f t="shared" si="0"/>
        <v>12.504085449764437</v>
      </c>
      <c r="J64" s="43">
        <v>2</v>
      </c>
      <c r="K64" s="43">
        <f t="shared" si="8"/>
        <v>8</v>
      </c>
      <c r="L64" s="43">
        <f t="shared" si="1"/>
        <v>12.165525060596439</v>
      </c>
      <c r="M64" s="43">
        <f t="shared" si="9"/>
        <v>14</v>
      </c>
      <c r="N64" s="43">
        <f t="shared" si="2"/>
        <v>12.165525060596439</v>
      </c>
      <c r="O64" s="43">
        <f t="shared" si="3"/>
        <v>12.55203115898064</v>
      </c>
    </row>
    <row r="65" spans="1:15" s="3" customFormat="1" ht="19.5" customHeight="1" hidden="1">
      <c r="A65" s="10"/>
      <c r="B65" s="22">
        <v>3</v>
      </c>
      <c r="C65" s="22">
        <f t="shared" si="4"/>
        <v>15</v>
      </c>
      <c r="D65" s="22">
        <f t="shared" si="5"/>
        <v>10.44030650891055</v>
      </c>
      <c r="E65" s="22">
        <f t="shared" si="6"/>
        <v>9</v>
      </c>
      <c r="F65" s="22">
        <f t="shared" si="7"/>
        <v>10.44030650891055</v>
      </c>
      <c r="G65" s="22">
        <f t="shared" si="0"/>
        <v>12.508000640130437</v>
      </c>
      <c r="J65" s="43">
        <v>3</v>
      </c>
      <c r="K65" s="43">
        <f t="shared" si="8"/>
        <v>7</v>
      </c>
      <c r="L65" s="43">
        <f t="shared" si="1"/>
        <v>12.36931687685298</v>
      </c>
      <c r="M65" s="43">
        <f t="shared" si="9"/>
        <v>15</v>
      </c>
      <c r="N65" s="43">
        <f t="shared" si="2"/>
        <v>12.36931687685298</v>
      </c>
      <c r="O65" s="43">
        <f t="shared" si="3"/>
        <v>12.540453867739203</v>
      </c>
    </row>
    <row r="66" spans="1:15" s="3" customFormat="1" ht="19.5" customHeight="1" hidden="1">
      <c r="A66" s="10"/>
      <c r="B66" s="22">
        <v>4</v>
      </c>
      <c r="C66" s="22">
        <f t="shared" si="4"/>
        <v>16</v>
      </c>
      <c r="D66" s="22">
        <f t="shared" si="5"/>
        <v>10.770329614269007</v>
      </c>
      <c r="E66" s="22">
        <f t="shared" si="6"/>
        <v>8</v>
      </c>
      <c r="F66" s="22">
        <f t="shared" si="7"/>
        <v>10.770329614269007</v>
      </c>
      <c r="G66" s="22">
        <f t="shared" si="0"/>
        <v>12.511327389615342</v>
      </c>
      <c r="H66" s="21"/>
      <c r="I66" s="21"/>
      <c r="J66" s="43">
        <v>4</v>
      </c>
      <c r="K66" s="43">
        <f t="shared" si="8"/>
        <v>6</v>
      </c>
      <c r="L66" s="43">
        <f t="shared" si="1"/>
        <v>12.649110640673518</v>
      </c>
      <c r="M66" s="43">
        <f t="shared" si="9"/>
        <v>16</v>
      </c>
      <c r="N66" s="43">
        <f t="shared" si="2"/>
        <v>12.649110640673518</v>
      </c>
      <c r="O66" s="43">
        <f t="shared" si="3"/>
        <v>12.523861791390061</v>
      </c>
    </row>
    <row r="67" spans="1:15" s="3" customFormat="1" ht="19.5" customHeight="1" hidden="1">
      <c r="A67" s="10"/>
      <c r="B67" s="22">
        <v>5</v>
      </c>
      <c r="C67" s="22">
        <f t="shared" si="4"/>
        <v>17</v>
      </c>
      <c r="D67" s="22">
        <f t="shared" si="5"/>
        <v>11.180339887498949</v>
      </c>
      <c r="E67" s="22">
        <f t="shared" si="6"/>
        <v>7</v>
      </c>
      <c r="F67" s="22">
        <f t="shared" si="7"/>
        <v>11.180339887498949</v>
      </c>
      <c r="G67" s="22">
        <f t="shared" si="0"/>
        <v>12.511999104965234</v>
      </c>
      <c r="J67" s="43">
        <v>5</v>
      </c>
      <c r="K67" s="43">
        <f t="shared" si="8"/>
        <v>5</v>
      </c>
      <c r="L67" s="43">
        <f t="shared" si="1"/>
        <v>13</v>
      </c>
      <c r="M67" s="43">
        <f t="shared" si="9"/>
        <v>17</v>
      </c>
      <c r="N67" s="43">
        <f t="shared" si="2"/>
        <v>13</v>
      </c>
      <c r="O67" s="43">
        <f t="shared" si="3"/>
        <v>12.499100258171625</v>
      </c>
    </row>
    <row r="68" spans="1:15" s="3" customFormat="1" ht="19.5" customHeight="1" hidden="1">
      <c r="A68" s="10"/>
      <c r="B68" s="22">
        <v>6</v>
      </c>
      <c r="C68" s="22">
        <f t="shared" si="4"/>
        <v>18</v>
      </c>
      <c r="D68" s="22">
        <f t="shared" si="5"/>
        <v>11.661903789690601</v>
      </c>
      <c r="E68" s="22">
        <f t="shared" si="6"/>
        <v>6</v>
      </c>
      <c r="F68" s="22">
        <f t="shared" si="7"/>
        <v>11.661903789690601</v>
      </c>
      <c r="G68" s="22">
        <f t="shared" si="0"/>
        <v>12.50732161433494</v>
      </c>
      <c r="J68" s="43">
        <v>6</v>
      </c>
      <c r="K68" s="43">
        <f t="shared" si="8"/>
        <v>4</v>
      </c>
      <c r="L68" s="43">
        <f t="shared" si="1"/>
        <v>13.416407864998739</v>
      </c>
      <c r="M68" s="43">
        <f t="shared" si="9"/>
        <v>18</v>
      </c>
      <c r="N68" s="43">
        <f t="shared" si="2"/>
        <v>13.416407864998739</v>
      </c>
      <c r="O68" s="43">
        <f t="shared" si="3"/>
        <v>12.46104511536579</v>
      </c>
    </row>
    <row r="69" spans="1:15" s="3" customFormat="1" ht="19.5" customHeight="1" hidden="1">
      <c r="A69" s="10"/>
      <c r="B69" s="22">
        <v>7</v>
      </c>
      <c r="C69" s="22">
        <f t="shared" si="4"/>
        <v>19</v>
      </c>
      <c r="D69" s="22">
        <f t="shared" si="5"/>
        <v>12.206555615733702</v>
      </c>
      <c r="E69" s="22">
        <f t="shared" si="6"/>
        <v>5</v>
      </c>
      <c r="F69" s="22">
        <f t="shared" si="7"/>
        <v>12.206555615733702</v>
      </c>
      <c r="G69" s="22">
        <f t="shared" si="0"/>
        <v>12.493655336291202</v>
      </c>
      <c r="J69" s="43">
        <v>7</v>
      </c>
      <c r="K69" s="43">
        <f t="shared" si="8"/>
        <v>3</v>
      </c>
      <c r="L69" s="43">
        <f t="shared" si="1"/>
        <v>13.892443989449804</v>
      </c>
      <c r="M69" s="43">
        <f t="shared" si="9"/>
        <v>19</v>
      </c>
      <c r="N69" s="43">
        <f t="shared" si="2"/>
        <v>13.892443989449804</v>
      </c>
      <c r="O69" s="43">
        <f t="shared" si="3"/>
        <v>12.400453294993284</v>
      </c>
    </row>
    <row r="70" spans="1:15" s="3" customFormat="1" ht="19.5" customHeight="1" hidden="1">
      <c r="A70" s="10"/>
      <c r="B70" s="22">
        <v>8</v>
      </c>
      <c r="C70" s="22">
        <f t="shared" si="4"/>
        <v>20</v>
      </c>
      <c r="D70" s="22">
        <f t="shared" si="5"/>
        <v>12.806248474865697</v>
      </c>
      <c r="E70" s="22">
        <f t="shared" si="6"/>
        <v>4</v>
      </c>
      <c r="F70" s="22">
        <f t="shared" si="7"/>
        <v>12.806248474865697</v>
      </c>
      <c r="G70" s="22">
        <f t="shared" si="0"/>
        <v>12.465581729849696</v>
      </c>
      <c r="H70" s="21"/>
      <c r="I70" s="21"/>
      <c r="J70" s="43">
        <v>8</v>
      </c>
      <c r="K70" s="43">
        <f t="shared" si="8"/>
        <v>2</v>
      </c>
      <c r="L70" s="43">
        <f t="shared" si="1"/>
        <v>14.422205101855956</v>
      </c>
      <c r="M70" s="43">
        <f t="shared" si="9"/>
        <v>20</v>
      </c>
      <c r="N70" s="43">
        <f t="shared" si="2"/>
        <v>14.422205101855956</v>
      </c>
      <c r="O70" s="43">
        <f t="shared" si="3"/>
        <v>12.297179016909602</v>
      </c>
    </row>
    <row r="71" spans="1:15" s="3" customFormat="1" ht="19.5" customHeight="1" hidden="1">
      <c r="A71" s="10"/>
      <c r="B71" s="22">
        <v>9</v>
      </c>
      <c r="C71" s="22">
        <f t="shared" si="4"/>
        <v>21</v>
      </c>
      <c r="D71" s="22">
        <f t="shared" si="5"/>
        <v>13.45362404707371</v>
      </c>
      <c r="E71" s="22">
        <f t="shared" si="6"/>
        <v>3</v>
      </c>
      <c r="F71" s="22">
        <f t="shared" si="7"/>
        <v>13.45362404707371</v>
      </c>
      <c r="G71" s="22">
        <f t="shared" si="0"/>
        <v>12.413722995915071</v>
      </c>
      <c r="J71" s="43">
        <v>9</v>
      </c>
      <c r="K71" s="43">
        <f t="shared" si="8"/>
        <v>1</v>
      </c>
      <c r="L71" s="43">
        <f t="shared" si="1"/>
        <v>15</v>
      </c>
      <c r="M71" s="43">
        <f t="shared" si="9"/>
        <v>21</v>
      </c>
      <c r="N71" s="43">
        <f t="shared" si="2"/>
        <v>15</v>
      </c>
      <c r="O71" s="43">
        <f t="shared" si="3"/>
        <v>12.087988060606657</v>
      </c>
    </row>
    <row r="72" spans="1:15" s="3" customFormat="1" ht="19.5" customHeight="1" hidden="1">
      <c r="A72" s="10"/>
      <c r="B72" s="22">
        <v>10</v>
      </c>
      <c r="C72" s="22">
        <f t="shared" si="4"/>
        <v>22</v>
      </c>
      <c r="D72" s="22">
        <f t="shared" si="5"/>
        <v>14.142135623730951</v>
      </c>
      <c r="E72" s="22">
        <f t="shared" si="6"/>
        <v>2</v>
      </c>
      <c r="F72" s="22">
        <f t="shared" si="7"/>
        <v>14.142135623730951</v>
      </c>
      <c r="G72" s="22">
        <f t="shared" si="0"/>
        <v>12.317916944101242</v>
      </c>
      <c r="J72" s="43">
        <v>10</v>
      </c>
      <c r="K72" s="43">
        <f t="shared" si="8"/>
        <v>0</v>
      </c>
      <c r="L72" s="43">
        <f t="shared" si="1"/>
        <v>15.620499351813308</v>
      </c>
      <c r="M72" s="43">
        <f t="shared" si="9"/>
        <v>22</v>
      </c>
      <c r="N72" s="43">
        <f t="shared" si="2"/>
        <v>15.620499351813308</v>
      </c>
      <c r="O72" s="43" t="e">
        <f t="shared" si="3"/>
        <v>#NUM!</v>
      </c>
    </row>
    <row r="73" spans="1:15" s="3" customFormat="1" ht="19.5" customHeight="1" hidden="1">
      <c r="A73" s="10"/>
      <c r="B73" s="22">
        <v>11</v>
      </c>
      <c r="C73" s="22">
        <f t="shared" si="4"/>
        <v>23</v>
      </c>
      <c r="D73" s="22">
        <f t="shared" si="5"/>
        <v>14.866068747318506</v>
      </c>
      <c r="E73" s="22">
        <f t="shared" si="6"/>
        <v>1</v>
      </c>
      <c r="F73" s="22">
        <f t="shared" si="7"/>
        <v>14.866068747318506</v>
      </c>
      <c r="G73" s="22">
        <f t="shared" si="0"/>
        <v>12.114990909314805</v>
      </c>
      <c r="J73" s="43">
        <v>11</v>
      </c>
      <c r="K73" s="43">
        <f t="shared" si="8"/>
        <v>1</v>
      </c>
      <c r="L73" s="43">
        <f t="shared" si="1"/>
        <v>16.278820596099706</v>
      </c>
      <c r="M73" s="43">
        <f t="shared" si="9"/>
        <v>23</v>
      </c>
      <c r="N73" s="43">
        <f t="shared" si="2"/>
        <v>16.278820596099706</v>
      </c>
      <c r="O73" s="43">
        <f t="shared" si="3"/>
        <v>12.182121620880462</v>
      </c>
    </row>
    <row r="74" spans="1:15" s="3" customFormat="1" ht="19.5" customHeight="1" hidden="1">
      <c r="A74" s="44"/>
      <c r="B74" s="22">
        <v>12</v>
      </c>
      <c r="C74" s="22">
        <f t="shared" si="4"/>
        <v>24</v>
      </c>
      <c r="D74" s="22">
        <f t="shared" si="5"/>
        <v>15.620499351813308</v>
      </c>
      <c r="E74" s="22">
        <f t="shared" si="6"/>
        <v>0</v>
      </c>
      <c r="F74" s="22">
        <f t="shared" si="7"/>
        <v>15.620499351813308</v>
      </c>
      <c r="G74" s="22" t="e">
        <f t="shared" si="0"/>
        <v>#NUM!</v>
      </c>
      <c r="J74" s="43">
        <v>12</v>
      </c>
      <c r="K74" s="43">
        <f t="shared" si="8"/>
        <v>2</v>
      </c>
      <c r="L74" s="43">
        <f t="shared" si="1"/>
        <v>16.97056274847714</v>
      </c>
      <c r="M74" s="43">
        <f t="shared" si="9"/>
        <v>24</v>
      </c>
      <c r="N74" s="43">
        <f t="shared" si="2"/>
        <v>16.97056274847714</v>
      </c>
      <c r="O74" s="43">
        <f t="shared" si="3"/>
        <v>12.484906906755853</v>
      </c>
    </row>
    <row r="75" spans="1:15" s="3" customFormat="1" ht="19.5" customHeight="1" hidden="1">
      <c r="A75" s="47"/>
      <c r="B75" s="22">
        <v>13</v>
      </c>
      <c r="C75" s="22">
        <f t="shared" si="4"/>
        <v>25</v>
      </c>
      <c r="D75" s="22">
        <f t="shared" si="5"/>
        <v>16.401219466856727</v>
      </c>
      <c r="E75" s="22">
        <f t="shared" si="6"/>
        <v>1</v>
      </c>
      <c r="F75" s="22">
        <f t="shared" si="7"/>
        <v>16.401219466856727</v>
      </c>
      <c r="G75" s="22">
        <f t="shared" si="0"/>
        <v>12.218489378058276</v>
      </c>
      <c r="J75" s="43">
        <v>13</v>
      </c>
      <c r="K75" s="43">
        <f t="shared" si="8"/>
        <v>3</v>
      </c>
      <c r="L75" s="43">
        <f t="shared" si="1"/>
        <v>17.69180601295413</v>
      </c>
      <c r="M75" s="43">
        <f t="shared" si="9"/>
        <v>25</v>
      </c>
      <c r="N75" s="43">
        <f t="shared" si="2"/>
        <v>17.69180601295413</v>
      </c>
      <c r="O75" s="43">
        <f t="shared" si="3"/>
        <v>12.680689668906073</v>
      </c>
    </row>
    <row r="76" spans="1:15" s="3" customFormat="1" ht="19.5" customHeight="1" hidden="1">
      <c r="A76" s="47"/>
      <c r="B76" s="22">
        <v>14</v>
      </c>
      <c r="C76" s="22">
        <f t="shared" si="4"/>
        <v>26</v>
      </c>
      <c r="D76" s="22">
        <f t="shared" si="5"/>
        <v>17.204650534085253</v>
      </c>
      <c r="E76" s="22">
        <f t="shared" si="6"/>
        <v>2</v>
      </c>
      <c r="F76" s="22">
        <f t="shared" si="7"/>
        <v>17.204650534085253</v>
      </c>
      <c r="G76" s="22">
        <f t="shared" si="0"/>
        <v>12.524631259808743</v>
      </c>
      <c r="J76" s="43">
        <v>14</v>
      </c>
      <c r="K76" s="43">
        <f t="shared" si="8"/>
        <v>4</v>
      </c>
      <c r="L76" s="43">
        <f t="shared" si="1"/>
        <v>18.439088914585774</v>
      </c>
      <c r="M76" s="43">
        <f t="shared" si="9"/>
        <v>26</v>
      </c>
      <c r="N76" s="43">
        <f t="shared" si="2"/>
        <v>18.439088914585774</v>
      </c>
      <c r="O76" s="43">
        <f t="shared" si="3"/>
        <v>12.832147564694477</v>
      </c>
    </row>
    <row r="77" spans="1:15" s="3" customFormat="1" ht="19.5" customHeight="1" hidden="1">
      <c r="A77" s="47"/>
      <c r="B77" s="22">
        <v>15</v>
      </c>
      <c r="C77" s="22">
        <f t="shared" si="4"/>
        <v>27</v>
      </c>
      <c r="D77" s="22">
        <f t="shared" si="5"/>
        <v>18.027756377319946</v>
      </c>
      <c r="E77" s="22">
        <f t="shared" si="6"/>
        <v>3</v>
      </c>
      <c r="F77" s="22">
        <f t="shared" si="7"/>
        <v>18.027756377319946</v>
      </c>
      <c r="G77" s="22">
        <f t="shared" si="0"/>
        <v>12.723054389701053</v>
      </c>
      <c r="J77" s="43">
        <v>15</v>
      </c>
      <c r="K77" s="43">
        <f t="shared" si="8"/>
        <v>5</v>
      </c>
      <c r="L77" s="43">
        <f t="shared" si="1"/>
        <v>19.209372712298546</v>
      </c>
      <c r="M77" s="43">
        <f t="shared" si="9"/>
        <v>27</v>
      </c>
      <c r="N77" s="43">
        <f t="shared" si="2"/>
        <v>19.209372712298546</v>
      </c>
      <c r="O77" s="43">
        <f t="shared" si="3"/>
        <v>12.958866750049328</v>
      </c>
    </row>
    <row r="78" spans="1:15" s="3" customFormat="1" ht="19.5" customHeight="1" hidden="1">
      <c r="A78" s="47"/>
      <c r="B78" s="22">
        <v>16</v>
      </c>
      <c r="C78" s="22">
        <f t="shared" si="4"/>
        <v>28</v>
      </c>
      <c r="D78" s="22">
        <f t="shared" si="5"/>
        <v>18.867962264113206</v>
      </c>
      <c r="E78" s="22">
        <f t="shared" si="6"/>
        <v>4</v>
      </c>
      <c r="F78" s="22">
        <f t="shared" si="7"/>
        <v>18.867962264113206</v>
      </c>
      <c r="G78" s="22">
        <f t="shared" si="0"/>
        <v>12.876549514113012</v>
      </c>
      <c r="H78" s="21"/>
      <c r="I78" s="21"/>
      <c r="J78" s="43">
        <v>16</v>
      </c>
      <c r="K78" s="43">
        <f t="shared" si="8"/>
        <v>6</v>
      </c>
      <c r="L78" s="43">
        <f t="shared" si="1"/>
        <v>20</v>
      </c>
      <c r="M78" s="43">
        <f t="shared" si="9"/>
        <v>28</v>
      </c>
      <c r="N78" s="43">
        <f t="shared" si="2"/>
        <v>20</v>
      </c>
      <c r="O78" s="43">
        <f t="shared" si="3"/>
        <v>13.069547885000116</v>
      </c>
    </row>
    <row r="79" spans="1:15" s="3" customFormat="1" ht="19.5" customHeight="1" hidden="1">
      <c r="A79" s="47"/>
      <c r="B79" s="22">
        <v>17</v>
      </c>
      <c r="C79" s="22">
        <f t="shared" si="4"/>
        <v>29</v>
      </c>
      <c r="D79" s="22">
        <f t="shared" si="5"/>
        <v>19.72308292331602</v>
      </c>
      <c r="E79" s="22">
        <f t="shared" si="6"/>
        <v>5</v>
      </c>
      <c r="F79" s="22">
        <f t="shared" si="7"/>
        <v>19.72308292331602</v>
      </c>
      <c r="G79" s="22">
        <f t="shared" si="0"/>
        <v>13.00480255095659</v>
      </c>
      <c r="H79" s="21"/>
      <c r="I79" s="21"/>
      <c r="J79" s="43">
        <v>17</v>
      </c>
      <c r="K79" s="43">
        <f t="shared" si="8"/>
        <v>7</v>
      </c>
      <c r="L79" s="43">
        <f t="shared" si="1"/>
        <v>20.808652046684813</v>
      </c>
      <c r="M79" s="43">
        <f t="shared" si="9"/>
        <v>29</v>
      </c>
      <c r="N79" s="43">
        <f t="shared" si="2"/>
        <v>20.808652046684813</v>
      </c>
      <c r="O79" s="43">
        <f t="shared" si="3"/>
        <v>13.168825852793752</v>
      </c>
    </row>
    <row r="80" spans="1:15" s="3" customFormat="1" ht="19.5" customHeight="1" hidden="1">
      <c r="A80" s="10"/>
      <c r="B80" s="22">
        <v>18</v>
      </c>
      <c r="C80" s="22">
        <f t="shared" si="4"/>
        <v>30</v>
      </c>
      <c r="D80" s="22">
        <f t="shared" si="5"/>
        <v>20.591260281974</v>
      </c>
      <c r="E80" s="22">
        <f t="shared" si="6"/>
        <v>6</v>
      </c>
      <c r="F80" s="22">
        <f t="shared" si="7"/>
        <v>20.591260281974</v>
      </c>
      <c r="G80" s="22">
        <f t="shared" si="0"/>
        <v>13.116600311728817</v>
      </c>
      <c r="H80" s="21"/>
      <c r="I80" s="21"/>
      <c r="J80" s="43">
        <v>18</v>
      </c>
      <c r="K80" s="43">
        <f t="shared" si="8"/>
        <v>8</v>
      </c>
      <c r="L80" s="43">
        <f t="shared" si="1"/>
        <v>21.633307652783937</v>
      </c>
      <c r="M80" s="43">
        <f t="shared" si="9"/>
        <v>30</v>
      </c>
      <c r="N80" s="43">
        <f t="shared" si="2"/>
        <v>21.633307652783937</v>
      </c>
      <c r="O80" s="43">
        <f t="shared" si="3"/>
        <v>13.259470021296904</v>
      </c>
    </row>
    <row r="81" spans="1:15" s="3" customFormat="1" ht="19.5" customHeight="1" hidden="1">
      <c r="A81" s="10"/>
      <c r="B81" s="22">
        <v>19</v>
      </c>
      <c r="C81" s="22">
        <f t="shared" si="4"/>
        <v>31</v>
      </c>
      <c r="D81" s="22">
        <f t="shared" si="5"/>
        <v>21.470910553583888</v>
      </c>
      <c r="E81" s="22">
        <f t="shared" si="6"/>
        <v>7</v>
      </c>
      <c r="F81" s="22">
        <f t="shared" si="7"/>
        <v>21.470910553583888</v>
      </c>
      <c r="G81" s="22">
        <f t="shared" si="0"/>
        <v>13.216650980736347</v>
      </c>
      <c r="J81" s="43">
        <v>19</v>
      </c>
      <c r="K81" s="43">
        <f t="shared" si="8"/>
        <v>9</v>
      </c>
      <c r="L81" s="43">
        <f t="shared" si="1"/>
        <v>22.47220505424423</v>
      </c>
      <c r="M81" s="43">
        <f t="shared" si="9"/>
        <v>31</v>
      </c>
      <c r="N81" s="43">
        <f t="shared" si="2"/>
        <v>22.47220505424423</v>
      </c>
      <c r="O81" s="43">
        <f t="shared" si="3"/>
        <v>13.343274002728943</v>
      </c>
    </row>
    <row r="82" spans="1:15" s="3" customFormat="1" ht="19.5" customHeight="1" hidden="1">
      <c r="A82" s="10"/>
      <c r="B82" s="22">
        <v>20</v>
      </c>
      <c r="C82" s="22">
        <f t="shared" si="4"/>
        <v>32</v>
      </c>
      <c r="D82" s="22">
        <f t="shared" si="5"/>
        <v>22.360679774997898</v>
      </c>
      <c r="E82" s="22">
        <f t="shared" si="6"/>
        <v>8</v>
      </c>
      <c r="F82" s="22">
        <f t="shared" si="7"/>
        <v>22.360679774997898</v>
      </c>
      <c r="G82" s="22">
        <f t="shared" si="0"/>
        <v>13.30778564494289</v>
      </c>
      <c r="J82" s="43">
        <v>20</v>
      </c>
      <c r="K82" s="43">
        <f t="shared" si="8"/>
        <v>10</v>
      </c>
      <c r="L82" s="43">
        <f t="shared" si="1"/>
        <v>23.323807579381203</v>
      </c>
      <c r="M82" s="43">
        <f t="shared" si="9"/>
        <v>32</v>
      </c>
      <c r="N82" s="43">
        <f t="shared" si="2"/>
        <v>23.323807579381203</v>
      </c>
      <c r="O82" s="43">
        <f t="shared" si="3"/>
        <v>13.421471791320219</v>
      </c>
    </row>
    <row r="83" spans="1:15" s="3" customFormat="1" ht="19.5" customHeight="1" hidden="1">
      <c r="A83" s="10"/>
      <c r="B83" s="22">
        <v>21</v>
      </c>
      <c r="C83" s="22">
        <f t="shared" si="4"/>
        <v>33</v>
      </c>
      <c r="D83" s="22">
        <f t="shared" si="5"/>
        <v>23.259406699226016</v>
      </c>
      <c r="E83" s="22">
        <f t="shared" si="6"/>
        <v>9</v>
      </c>
      <c r="F83" s="22">
        <f t="shared" si="7"/>
        <v>23.259406699226016</v>
      </c>
      <c r="G83" s="22">
        <f t="shared" si="0"/>
        <v>13.39184950288097</v>
      </c>
      <c r="J83" s="43">
        <v>21</v>
      </c>
      <c r="K83" s="43">
        <f t="shared" si="8"/>
        <v>11</v>
      </c>
      <c r="L83" s="43">
        <f t="shared" si="1"/>
        <v>24.186773244895647</v>
      </c>
      <c r="M83" s="43">
        <f t="shared" si="9"/>
        <v>33</v>
      </c>
      <c r="N83" s="43">
        <f t="shared" si="2"/>
        <v>24.186773244895647</v>
      </c>
      <c r="O83" s="43">
        <f t="shared" si="3"/>
        <v>13.494953461741412</v>
      </c>
    </row>
    <row r="84" spans="1:15" s="3" customFormat="1" ht="19.5" customHeight="1" hidden="1">
      <c r="A84" s="10"/>
      <c r="B84" s="22">
        <v>22</v>
      </c>
      <c r="C84" s="22">
        <f t="shared" si="4"/>
        <v>34</v>
      </c>
      <c r="D84" s="22">
        <f t="shared" si="5"/>
        <v>24.166091947189145</v>
      </c>
      <c r="E84" s="22">
        <f t="shared" si="6"/>
        <v>10</v>
      </c>
      <c r="F84" s="22">
        <f t="shared" si="7"/>
        <v>24.166091947189145</v>
      </c>
      <c r="G84" s="22">
        <f t="shared" si="0"/>
        <v>13.470119444629882</v>
      </c>
      <c r="J84" s="43">
        <v>22</v>
      </c>
      <c r="K84" s="43">
        <f t="shared" si="8"/>
        <v>12</v>
      </c>
      <c r="L84" s="43">
        <f t="shared" si="1"/>
        <v>25.059928172283335</v>
      </c>
      <c r="M84" s="43">
        <f t="shared" si="9"/>
        <v>34</v>
      </c>
      <c r="N84" s="43">
        <f t="shared" si="2"/>
        <v>25.059928172283335</v>
      </c>
      <c r="O84" s="43">
        <f t="shared" si="3"/>
        <v>13.564385936852753</v>
      </c>
    </row>
    <row r="85" spans="1:15" s="3" customFormat="1" ht="19.5" customHeight="1" hidden="1">
      <c r="A85" s="10"/>
      <c r="B85" s="22">
        <v>23</v>
      </c>
      <c r="C85" s="22">
        <f t="shared" si="4"/>
        <v>35</v>
      </c>
      <c r="D85" s="22">
        <f t="shared" si="5"/>
        <v>25.079872407968907</v>
      </c>
      <c r="E85" s="22">
        <f t="shared" si="6"/>
        <v>11</v>
      </c>
      <c r="F85" s="22">
        <f t="shared" si="7"/>
        <v>25.079872407968907</v>
      </c>
      <c r="G85" s="22">
        <f t="shared" si="0"/>
        <v>13.543521087742988</v>
      </c>
      <c r="J85" s="43">
        <v>23</v>
      </c>
      <c r="K85" s="43">
        <f t="shared" si="8"/>
        <v>13</v>
      </c>
      <c r="L85" s="43">
        <f t="shared" si="1"/>
        <v>25.942243542145693</v>
      </c>
      <c r="M85" s="43">
        <f t="shared" si="9"/>
        <v>35</v>
      </c>
      <c r="N85" s="43">
        <f t="shared" si="2"/>
        <v>25.942243542145693</v>
      </c>
      <c r="O85" s="43">
        <f t="shared" si="3"/>
        <v>13.630284814646233</v>
      </c>
    </row>
    <row r="86" spans="1:15" s="3" customFormat="1" ht="19.5" customHeight="1" hidden="1">
      <c r="A86" s="10"/>
      <c r="B86" s="22">
        <v>24</v>
      </c>
      <c r="C86" s="22">
        <f t="shared" si="4"/>
        <v>36</v>
      </c>
      <c r="D86" s="22">
        <f t="shared" si="5"/>
        <v>26</v>
      </c>
      <c r="E86" s="22">
        <f t="shared" si="6"/>
        <v>12</v>
      </c>
      <c r="F86" s="22">
        <f t="shared" si="7"/>
        <v>26</v>
      </c>
      <c r="G86" s="22">
        <f t="shared" si="0"/>
        <v>13.61275073443041</v>
      </c>
      <c r="J86" s="43">
        <v>24</v>
      </c>
      <c r="K86" s="43">
        <f t="shared" si="8"/>
        <v>14</v>
      </c>
      <c r="L86" s="43">
        <f t="shared" si="1"/>
        <v>26.832815729997478</v>
      </c>
      <c r="M86" s="43">
        <f t="shared" si="9"/>
        <v>36</v>
      </c>
      <c r="N86" s="43">
        <f t="shared" si="2"/>
        <v>26.832815729997478</v>
      </c>
      <c r="O86" s="43">
        <f t="shared" si="3"/>
        <v>13.6930592286322</v>
      </c>
    </row>
    <row r="87" spans="1:15" s="3" customFormat="1" ht="19.5" customHeight="1" hidden="1">
      <c r="A87" s="10"/>
      <c r="B87" s="22">
        <v>25</v>
      </c>
      <c r="C87" s="22">
        <f t="shared" si="4"/>
        <v>37</v>
      </c>
      <c r="D87" s="22">
        <f t="shared" si="5"/>
        <v>26.92582403567252</v>
      </c>
      <c r="E87" s="22">
        <f t="shared" si="6"/>
        <v>13</v>
      </c>
      <c r="F87" s="22">
        <f t="shared" si="7"/>
        <v>26.92582403567252</v>
      </c>
      <c r="G87" s="22">
        <f t="shared" si="0"/>
        <v>13.678348228360186</v>
      </c>
      <c r="J87" s="43">
        <v>25</v>
      </c>
      <c r="K87" s="43">
        <f t="shared" si="8"/>
        <v>15</v>
      </c>
      <c r="L87" s="43">
        <f t="shared" si="1"/>
        <v>27.730849247724095</v>
      </c>
      <c r="M87" s="43">
        <f t="shared" si="9"/>
        <v>37</v>
      </c>
      <c r="N87" s="43">
        <f t="shared" si="2"/>
        <v>27.730849247724095</v>
      </c>
      <c r="O87" s="43">
        <f t="shared" si="3"/>
        <v>13.753041028702905</v>
      </c>
    </row>
    <row r="88" spans="1:15" s="3" customFormat="1" ht="19.5" customHeight="1" hidden="1">
      <c r="A88" s="10"/>
      <c r="B88" s="22">
        <v>26</v>
      </c>
      <c r="C88" s="22">
        <f t="shared" si="4"/>
        <v>38</v>
      </c>
      <c r="D88" s="22">
        <f t="shared" si="5"/>
        <v>27.85677655436824</v>
      </c>
      <c r="E88" s="22">
        <f t="shared" si="6"/>
        <v>14</v>
      </c>
      <c r="F88" s="22">
        <f t="shared" si="7"/>
        <v>27.85677655436824</v>
      </c>
      <c r="G88" s="22">
        <f t="shared" si="0"/>
        <v>13.740742691023623</v>
      </c>
      <c r="J88" s="43">
        <v>26</v>
      </c>
      <c r="K88" s="43">
        <f t="shared" si="8"/>
        <v>16</v>
      </c>
      <c r="L88" s="43">
        <f t="shared" si="1"/>
        <v>28.635642126552707</v>
      </c>
      <c r="M88" s="43">
        <f t="shared" si="9"/>
        <v>38</v>
      </c>
      <c r="N88" s="43">
        <f t="shared" si="2"/>
        <v>28.635642126552707</v>
      </c>
      <c r="O88" s="43">
        <f t="shared" si="3"/>
        <v>13.810504429918257</v>
      </c>
    </row>
    <row r="89" spans="1:15" s="3" customFormat="1" ht="19.5" customHeight="1" hidden="1">
      <c r="A89" s="10"/>
      <c r="B89" s="22">
        <v>27</v>
      </c>
      <c r="C89" s="22">
        <f t="shared" si="4"/>
        <v>39</v>
      </c>
      <c r="D89" s="22">
        <f t="shared" si="5"/>
        <v>28.792360097775937</v>
      </c>
      <c r="E89" s="22">
        <f t="shared" si="6"/>
        <v>15</v>
      </c>
      <c r="F89" s="22">
        <f t="shared" si="7"/>
        <v>28.792360097775937</v>
      </c>
      <c r="G89" s="22">
        <f t="shared" si="0"/>
        <v>13.800282438755115</v>
      </c>
      <c r="J89" s="43">
        <v>27</v>
      </c>
      <c r="K89" s="43">
        <f t="shared" si="8"/>
        <v>17</v>
      </c>
      <c r="L89" s="43">
        <f t="shared" si="1"/>
        <v>29.546573405388315</v>
      </c>
      <c r="M89" s="43">
        <f t="shared" si="9"/>
        <v>39</v>
      </c>
      <c r="N89" s="43">
        <f t="shared" si="2"/>
        <v>29.546573405388315</v>
      </c>
      <c r="O89" s="43">
        <f t="shared" si="3"/>
        <v>13.865679643955342</v>
      </c>
    </row>
    <row r="90" spans="1:15" s="3" customFormat="1" ht="19.5" customHeight="1" hidden="1">
      <c r="A90" s="10"/>
      <c r="B90" s="22">
        <v>28</v>
      </c>
      <c r="C90" s="22">
        <f t="shared" si="4"/>
        <v>40</v>
      </c>
      <c r="D90" s="22">
        <f t="shared" si="5"/>
        <v>29.732137494637012</v>
      </c>
      <c r="E90" s="22">
        <f t="shared" si="6"/>
        <v>16</v>
      </c>
      <c r="F90" s="22">
        <f t="shared" si="7"/>
        <v>29.732137494637012</v>
      </c>
      <c r="G90" s="22">
        <f t="shared" si="0"/>
        <v>13.857255245106051</v>
      </c>
      <c r="J90" s="43">
        <v>28</v>
      </c>
      <c r="K90" s="43">
        <f t="shared" si="8"/>
        <v>18</v>
      </c>
      <c r="L90" s="43">
        <f t="shared" si="1"/>
        <v>30.463092423455635</v>
      </c>
      <c r="M90" s="43">
        <f t="shared" si="9"/>
        <v>40</v>
      </c>
      <c r="N90" s="43">
        <f t="shared" si="2"/>
        <v>30.463092423455635</v>
      </c>
      <c r="O90" s="43">
        <f t="shared" si="3"/>
        <v>13.918762586800254</v>
      </c>
    </row>
    <row r="91" spans="1:15" s="3" customFormat="1" ht="19.5" customHeight="1" hidden="1">
      <c r="A91" s="10"/>
      <c r="B91" s="22">
        <v>29</v>
      </c>
      <c r="C91" s="22">
        <f t="shared" si="4"/>
        <v>41</v>
      </c>
      <c r="D91" s="22">
        <f t="shared" si="5"/>
        <v>30.675723300355934</v>
      </c>
      <c r="E91" s="22">
        <f t="shared" si="6"/>
        <v>17</v>
      </c>
      <c r="F91" s="22">
        <f t="shared" si="7"/>
        <v>30.675723300355934</v>
      </c>
      <c r="G91" s="22">
        <f t="shared" si="0"/>
        <v>13.91190248089853</v>
      </c>
      <c r="J91" s="43">
        <v>29</v>
      </c>
      <c r="K91" s="43">
        <f t="shared" si="8"/>
        <v>19</v>
      </c>
      <c r="L91" s="43">
        <f t="shared" si="1"/>
        <v>31.38470965295043</v>
      </c>
      <c r="M91" s="43">
        <f t="shared" si="9"/>
        <v>41</v>
      </c>
      <c r="N91" s="43">
        <f t="shared" si="2"/>
        <v>31.38470965295043</v>
      </c>
      <c r="O91" s="43">
        <f t="shared" si="3"/>
        <v>13.96992195435294</v>
      </c>
    </row>
    <row r="92" spans="1:2" s="3" customFormat="1" ht="19.5" customHeight="1" hidden="1">
      <c r="A92" s="10"/>
      <c r="B92" s="2"/>
    </row>
    <row r="93" spans="1:11" ht="15.75" hidden="1">
      <c r="A93" s="50" t="s">
        <v>3</v>
      </c>
      <c r="B93" s="51"/>
      <c r="C93" s="51"/>
      <c r="D93" s="51"/>
      <c r="E93" s="51"/>
      <c r="F93" s="51"/>
      <c r="G93" s="51"/>
      <c r="H93" s="51"/>
      <c r="I93" s="51"/>
      <c r="J93" s="23"/>
      <c r="K93" s="23"/>
    </row>
    <row r="94" spans="1:11" s="25" customFormat="1" ht="20.25" hidden="1">
      <c r="A94" s="52"/>
      <c r="B94" s="51"/>
      <c r="C94" s="51"/>
      <c r="D94" s="51"/>
      <c r="E94" s="51"/>
      <c r="F94" s="51"/>
      <c r="G94" s="51"/>
      <c r="H94" s="51"/>
      <c r="I94" s="51"/>
      <c r="J94" s="23"/>
      <c r="K94" s="23"/>
    </row>
    <row r="95" spans="1:11" ht="15.75" hidden="1">
      <c r="A95" s="52"/>
      <c r="B95" s="51"/>
      <c r="C95" s="51"/>
      <c r="D95" s="51"/>
      <c r="E95" s="51"/>
      <c r="F95" s="51"/>
      <c r="G95" s="51"/>
      <c r="H95" s="51"/>
      <c r="I95" s="51"/>
      <c r="J95" s="23"/>
      <c r="K95" s="23"/>
    </row>
    <row r="96" spans="1:11" s="20" customFormat="1" ht="37.5" hidden="1">
      <c r="A96" s="26" t="s">
        <v>46</v>
      </c>
      <c r="B96" s="26" t="s">
        <v>47</v>
      </c>
      <c r="C96" s="26" t="s">
        <v>15</v>
      </c>
      <c r="D96" s="26" t="s">
        <v>48</v>
      </c>
      <c r="E96" s="26" t="s">
        <v>49</v>
      </c>
      <c r="F96" s="26" t="s">
        <v>50</v>
      </c>
      <c r="G96" s="26" t="s">
        <v>51</v>
      </c>
      <c r="H96" s="26" t="s">
        <v>16</v>
      </c>
      <c r="I96" s="26" t="s">
        <v>52</v>
      </c>
      <c r="J96" s="26" t="s">
        <v>53</v>
      </c>
      <c r="K96" s="27"/>
    </row>
    <row r="97" spans="1:11" ht="15.75" hidden="1">
      <c r="A97" s="28">
        <v>8</v>
      </c>
      <c r="B97" s="28">
        <v>9</v>
      </c>
      <c r="C97" s="28">
        <v>1</v>
      </c>
      <c r="D97" s="28">
        <v>5</v>
      </c>
      <c r="E97" s="28">
        <v>10</v>
      </c>
      <c r="F97" s="28">
        <v>8</v>
      </c>
      <c r="G97" s="33">
        <v>25</v>
      </c>
      <c r="H97" s="28">
        <v>1</v>
      </c>
      <c r="I97" s="28">
        <v>0.08</v>
      </c>
      <c r="J97" s="28">
        <v>19.5</v>
      </c>
      <c r="K97" s="23"/>
    </row>
    <row r="98" spans="1:11" ht="15.75" hidden="1">
      <c r="A98" s="28">
        <v>9</v>
      </c>
      <c r="B98" s="28">
        <v>10</v>
      </c>
      <c r="C98" s="28">
        <v>1.5</v>
      </c>
      <c r="D98" s="28">
        <v>6</v>
      </c>
      <c r="E98" s="28">
        <v>11</v>
      </c>
      <c r="F98" s="28">
        <v>9</v>
      </c>
      <c r="G98" s="33">
        <v>30</v>
      </c>
      <c r="H98" s="28">
        <v>1.2</v>
      </c>
      <c r="I98" s="28">
        <v>0.1</v>
      </c>
      <c r="J98" s="28">
        <v>20</v>
      </c>
      <c r="K98" s="23"/>
    </row>
    <row r="99" spans="1:11" ht="15.75" hidden="1">
      <c r="A99" s="28">
        <v>10</v>
      </c>
      <c r="B99" s="28">
        <v>11</v>
      </c>
      <c r="C99" s="28">
        <v>2</v>
      </c>
      <c r="D99" s="28">
        <v>7</v>
      </c>
      <c r="E99" s="28">
        <v>12</v>
      </c>
      <c r="F99" s="28">
        <v>10</v>
      </c>
      <c r="G99" s="33">
        <v>35</v>
      </c>
      <c r="H99" s="28">
        <v>2</v>
      </c>
      <c r="I99" s="28"/>
      <c r="J99" s="28">
        <v>21</v>
      </c>
      <c r="K99" s="23"/>
    </row>
    <row r="100" spans="1:11" ht="15.75" hidden="1">
      <c r="A100" s="28">
        <v>11</v>
      </c>
      <c r="B100" s="28"/>
      <c r="C100" s="28">
        <v>2.5</v>
      </c>
      <c r="D100" s="28"/>
      <c r="E100" s="28"/>
      <c r="F100" s="28"/>
      <c r="G100" s="33">
        <v>40</v>
      </c>
      <c r="H100" s="28"/>
      <c r="I100" s="28"/>
      <c r="J100" s="28"/>
      <c r="K100" s="23"/>
    </row>
    <row r="101" spans="1:11" ht="15.75" hidden="1">
      <c r="A101" s="28">
        <v>12</v>
      </c>
      <c r="B101" s="28"/>
      <c r="C101" s="28">
        <v>3</v>
      </c>
      <c r="D101" s="28"/>
      <c r="E101" s="28"/>
      <c r="F101" s="28"/>
      <c r="G101" s="33">
        <v>45</v>
      </c>
      <c r="H101" s="28"/>
      <c r="I101" s="28"/>
      <c r="J101" s="28"/>
      <c r="K101" s="23"/>
    </row>
    <row r="102" spans="1:11" ht="15.75" hidden="1">
      <c r="A102" s="28"/>
      <c r="B102" s="28"/>
      <c r="C102" s="28">
        <v>3.5</v>
      </c>
      <c r="D102" s="28"/>
      <c r="E102" s="28"/>
      <c r="F102" s="28"/>
      <c r="G102" s="33">
        <v>50</v>
      </c>
      <c r="H102" s="28"/>
      <c r="I102" s="28"/>
      <c r="J102" s="28"/>
      <c r="K102" s="23"/>
    </row>
    <row r="103" spans="1:11" ht="15.75" hidden="1">
      <c r="A103" s="28"/>
      <c r="B103" s="28"/>
      <c r="C103" s="28"/>
      <c r="D103" s="28"/>
      <c r="E103" s="28"/>
      <c r="F103" s="28"/>
      <c r="G103" s="33">
        <v>55</v>
      </c>
      <c r="H103" s="28"/>
      <c r="I103" s="28"/>
      <c r="J103" s="28"/>
      <c r="K103" s="23"/>
    </row>
    <row r="104" spans="1:11" ht="15.75" hidden="1">
      <c r="A104" s="28"/>
      <c r="B104" s="28"/>
      <c r="C104" s="28"/>
      <c r="D104" s="28"/>
      <c r="E104" s="28"/>
      <c r="F104" s="28"/>
      <c r="G104" s="33">
        <v>60</v>
      </c>
      <c r="H104" s="28"/>
      <c r="I104" s="28"/>
      <c r="J104" s="28"/>
      <c r="K104" s="23"/>
    </row>
    <row r="105" spans="1:11" ht="15.75" hidden="1">
      <c r="A105" s="28"/>
      <c r="B105" s="28"/>
      <c r="C105" s="28"/>
      <c r="D105" s="28"/>
      <c r="E105" s="28"/>
      <c r="F105" s="28"/>
      <c r="G105" s="33">
        <v>65</v>
      </c>
      <c r="H105" s="28"/>
      <c r="I105" s="28"/>
      <c r="J105" s="28"/>
      <c r="K105" s="23"/>
    </row>
    <row r="106" spans="1:11" ht="15.75" hidden="1">
      <c r="A106" s="28"/>
      <c r="B106" s="28"/>
      <c r="C106" s="28"/>
      <c r="D106" s="28"/>
      <c r="E106" s="28"/>
      <c r="F106" s="28"/>
      <c r="G106" s="33">
        <v>70</v>
      </c>
      <c r="H106" s="28"/>
      <c r="I106" s="28"/>
      <c r="J106" s="28"/>
      <c r="K106" s="23"/>
    </row>
    <row r="107" spans="1:11" ht="15.75" hidden="1">
      <c r="A107" s="29"/>
      <c r="B107" s="23"/>
      <c r="C107" s="23"/>
      <c r="D107" s="23"/>
      <c r="E107" s="23"/>
      <c r="F107" s="23"/>
      <c r="G107" s="30"/>
      <c r="H107" s="30"/>
      <c r="I107" s="23"/>
      <c r="J107" s="23"/>
      <c r="K107" s="23"/>
    </row>
    <row r="108" spans="1:10" ht="15.75" hidden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</row>
    <row r="109" spans="1:10" s="5" customFormat="1" ht="15.75" hidden="1">
      <c r="A109" s="8" t="s">
        <v>19</v>
      </c>
      <c r="J109" s="24"/>
    </row>
    <row r="110" spans="1:10" s="5" customFormat="1" ht="15.75" hidden="1">
      <c r="A110" s="8" t="s">
        <v>20</v>
      </c>
      <c r="J110" s="24"/>
    </row>
    <row r="111" ht="15.75" hidden="1"/>
    <row r="112" ht="15.75" hidden="1"/>
  </sheetData>
  <sheetProtection password="EA6D" sheet="1"/>
  <mergeCells count="1">
    <mergeCell ref="A93:I95"/>
  </mergeCells>
  <conditionalFormatting sqref="C31 D37 D45">
    <cfRule type="cellIs" priority="25" dxfId="1" operator="equal" stopIfTrue="1">
      <formula>"nem OK"</formula>
    </cfRule>
    <cfRule type="cellIs" priority="26" dxfId="8" operator="equal" stopIfTrue="1">
      <formula>"OK"</formula>
    </cfRule>
  </conditionalFormatting>
  <conditionalFormatting sqref="D56">
    <cfRule type="cellIs" priority="5" dxfId="1" operator="equal" stopIfTrue="1">
      <formula>"nem OK"</formula>
    </cfRule>
    <cfRule type="cellIs" priority="6" dxfId="8" operator="equal" stopIfTrue="1">
      <formula>"OK"</formula>
    </cfRule>
  </conditionalFormatting>
  <conditionalFormatting sqref="J56">
    <cfRule type="cellIs" priority="3" dxfId="1" operator="equal" stopIfTrue="1">
      <formula>"nem OK"</formula>
    </cfRule>
    <cfRule type="cellIs" priority="4" dxfId="8" operator="equal" stopIfTrue="1">
      <formula>"OK"</formula>
    </cfRule>
  </conditionalFormatting>
  <conditionalFormatting sqref="D32">
    <cfRule type="cellIs" priority="1" dxfId="1" operator="equal" stopIfTrue="1">
      <formula>"nem OK"</formula>
    </cfRule>
    <cfRule type="cellIs" priority="2" dxfId="8" operator="equal" stopIfTrue="1">
      <formula>"OK"</formula>
    </cfRule>
  </conditionalFormatting>
  <dataValidations count="11">
    <dataValidation type="list" allowBlank="1" showInputMessage="1" sqref="B8">
      <formula1>$A$97:$A$101</formula1>
    </dataValidation>
    <dataValidation type="list" allowBlank="1" showInputMessage="1" sqref="B9">
      <formula1>$B$97:$B$99</formula1>
    </dataValidation>
    <dataValidation type="list" allowBlank="1" showInputMessage="1" sqref="B11">
      <formula1>$G$97:$G$106</formula1>
    </dataValidation>
    <dataValidation type="list" allowBlank="1" showInputMessage="1" sqref="B14">
      <formula1>$H$97:$H$99</formula1>
    </dataValidation>
    <dataValidation type="list" allowBlank="1" showInputMessage="1" sqref="B15">
      <formula1>$I$97:$I$98</formula1>
    </dataValidation>
    <dataValidation type="list" allowBlank="1" showInputMessage="1" sqref="I8">
      <formula1>$D$97:$D$99</formula1>
    </dataValidation>
    <dataValidation errorStyle="information" type="list" allowBlank="1" showInputMessage="1" error="ez kjhakjashdlkHASD" sqref="I9">
      <formula1>$E$97:$E$99</formula1>
    </dataValidation>
    <dataValidation allowBlank="1" showInputMessage="1" sqref="B12:B13"/>
    <dataValidation type="list" allowBlank="1" showInputMessage="1" sqref="B10">
      <formula1>$C$97:$C$102</formula1>
    </dataValidation>
    <dataValidation type="list" allowBlank="1" showInputMessage="1" showErrorMessage="1" sqref="I10">
      <formula1>$F$97:$F$99</formula1>
    </dataValidation>
    <dataValidation type="list" allowBlank="1" showInputMessage="1" showErrorMessage="1" sqref="I13">
      <formula1>$J$97:$J$99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zsolt</dc:creator>
  <cp:keywords/>
  <dc:description/>
  <cp:lastModifiedBy>zsolt</cp:lastModifiedBy>
  <cp:lastPrinted>2015-09-10T18:38:45Z</cp:lastPrinted>
  <dcterms:created xsi:type="dcterms:W3CDTF">2009-03-24T13:03:21Z</dcterms:created>
  <dcterms:modified xsi:type="dcterms:W3CDTF">2015-10-27T18:57:33Z</dcterms:modified>
  <cp:category/>
  <cp:version/>
  <cp:contentType/>
  <cp:contentStatus/>
</cp:coreProperties>
</file>